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3960" activeTab="5"/>
  </bookViews>
  <sheets>
    <sheet name="AGBP" sheetId="1" r:id="rId1"/>
    <sheet name="AGTCCPP" sheetId="9" r:id="rId2"/>
    <sheet name="TGBPP" sheetId="10" r:id="rId3"/>
    <sheet name="Kopili" sheetId="11" r:id="rId4"/>
    <sheet name="Khandong" sheetId="12" r:id="rId5"/>
    <sheet name="Kopili Stg - II" sheetId="13" r:id="rId6"/>
    <sheet name="DHEP" sheetId="14" r:id="rId7"/>
    <sheet name="RHEP" sheetId="1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5" l="1"/>
  <c r="G48" i="15"/>
  <c r="H48" i="15"/>
  <c r="I48" i="15"/>
  <c r="J48" i="15"/>
  <c r="K48" i="15"/>
  <c r="L48" i="15"/>
  <c r="M48" i="15"/>
  <c r="N48" i="15"/>
  <c r="O48" i="15"/>
  <c r="P48" i="15"/>
  <c r="Q48" i="15"/>
  <c r="E48" i="15"/>
  <c r="F48" i="14"/>
  <c r="G48" i="14"/>
  <c r="H48" i="14"/>
  <c r="I48" i="14"/>
  <c r="J48" i="14"/>
  <c r="K48" i="14"/>
  <c r="L48" i="14"/>
  <c r="M48" i="14"/>
  <c r="N48" i="14"/>
  <c r="O48" i="14"/>
  <c r="P48" i="14"/>
  <c r="Q48" i="14"/>
  <c r="E48" i="14"/>
  <c r="F48" i="13"/>
  <c r="G48" i="13"/>
  <c r="H48" i="13"/>
  <c r="I48" i="13"/>
  <c r="J48" i="13"/>
  <c r="K48" i="13"/>
  <c r="L48" i="13"/>
  <c r="M48" i="13"/>
  <c r="N48" i="13"/>
  <c r="O48" i="13"/>
  <c r="P48" i="13"/>
  <c r="Q48" i="13"/>
  <c r="E48" i="13"/>
  <c r="F48" i="12"/>
  <c r="G48" i="12"/>
  <c r="H48" i="12"/>
  <c r="I48" i="12"/>
  <c r="J48" i="12"/>
  <c r="K48" i="12"/>
  <c r="L48" i="12"/>
  <c r="M48" i="12"/>
  <c r="N48" i="12"/>
  <c r="O48" i="12"/>
  <c r="P48" i="12"/>
  <c r="Q48" i="12"/>
  <c r="E48" i="12"/>
  <c r="E48" i="11"/>
  <c r="F48" i="11"/>
  <c r="G48" i="11"/>
  <c r="H48" i="11"/>
  <c r="I48" i="11"/>
  <c r="K48" i="11"/>
  <c r="L48" i="11"/>
  <c r="M48" i="11"/>
  <c r="N48" i="11"/>
  <c r="O48" i="11"/>
  <c r="P48" i="11"/>
  <c r="Q48" i="11"/>
  <c r="J48" i="11"/>
  <c r="Q54" i="9"/>
  <c r="P54" i="9"/>
  <c r="O54" i="9"/>
  <c r="F48" i="9"/>
  <c r="G48" i="9"/>
  <c r="H48" i="9"/>
  <c r="I48" i="9"/>
  <c r="J48" i="9"/>
  <c r="K48" i="9"/>
  <c r="L48" i="9"/>
  <c r="M48" i="9"/>
  <c r="N48" i="9"/>
  <c r="O48" i="9"/>
  <c r="P48" i="9"/>
  <c r="Q48" i="9"/>
  <c r="E48" i="9"/>
  <c r="E48" i="1"/>
  <c r="F48" i="1"/>
  <c r="G48" i="1"/>
  <c r="H48" i="1"/>
  <c r="I48" i="1"/>
  <c r="K48" i="1"/>
  <c r="L48" i="1"/>
  <c r="M48" i="1"/>
  <c r="N48" i="1"/>
  <c r="O48" i="1"/>
  <c r="P48" i="1"/>
  <c r="Q48" i="1"/>
  <c r="J48" i="1"/>
  <c r="E47" i="13" l="1"/>
  <c r="F47" i="13"/>
  <c r="G47" i="13"/>
  <c r="F47" i="11"/>
  <c r="G47" i="11"/>
  <c r="H47" i="11"/>
  <c r="I47" i="11"/>
  <c r="J47" i="11"/>
  <c r="K47" i="11"/>
  <c r="L47" i="11"/>
  <c r="M47" i="11"/>
  <c r="N47" i="11"/>
  <c r="O47" i="11"/>
  <c r="P47" i="11"/>
  <c r="Q47" i="11"/>
  <c r="E47" i="11"/>
  <c r="F47" i="9"/>
  <c r="G47" i="9"/>
  <c r="H47" i="9"/>
  <c r="I47" i="9"/>
  <c r="J47" i="9"/>
  <c r="K47" i="9"/>
  <c r="L47" i="9"/>
  <c r="M47" i="9"/>
  <c r="N47" i="9"/>
  <c r="O47" i="9"/>
  <c r="P47" i="9"/>
  <c r="Q47" i="9"/>
  <c r="E47" i="9"/>
  <c r="H47" i="1"/>
  <c r="I47" i="1"/>
  <c r="J47" i="1"/>
  <c r="K47" i="1"/>
  <c r="L47" i="1"/>
  <c r="M47" i="1"/>
  <c r="N47" i="1"/>
  <c r="O47" i="1"/>
  <c r="P47" i="1"/>
  <c r="Q47" i="1"/>
  <c r="G47" i="1"/>
  <c r="F47" i="12"/>
  <c r="G47" i="12"/>
  <c r="H47" i="12"/>
  <c r="I47" i="12"/>
  <c r="J47" i="12"/>
  <c r="K47" i="12"/>
  <c r="L47" i="12"/>
  <c r="M47" i="12"/>
  <c r="N47" i="12"/>
  <c r="O47" i="12"/>
  <c r="P47" i="12"/>
  <c r="Q47" i="12"/>
  <c r="E47" i="12"/>
  <c r="I47" i="13"/>
  <c r="J47" i="13"/>
  <c r="K47" i="13"/>
  <c r="L47" i="13"/>
  <c r="M47" i="13"/>
  <c r="N47" i="13"/>
  <c r="O47" i="13"/>
  <c r="P47" i="13"/>
  <c r="Q47" i="13"/>
  <c r="H47" i="13"/>
  <c r="F47" i="14" l="1"/>
  <c r="G47" i="14"/>
  <c r="H47" i="14"/>
  <c r="I47" i="14"/>
  <c r="J47" i="14"/>
  <c r="K47" i="14"/>
  <c r="L47" i="14"/>
  <c r="M47" i="14"/>
  <c r="N47" i="14"/>
  <c r="O47" i="14"/>
  <c r="P47" i="14"/>
  <c r="Q47" i="14"/>
  <c r="E47" i="14"/>
  <c r="F47" i="15"/>
  <c r="G47" i="15"/>
  <c r="H47" i="15"/>
  <c r="I47" i="15"/>
  <c r="J47" i="15"/>
  <c r="K47" i="15"/>
  <c r="L47" i="15"/>
  <c r="M47" i="15"/>
  <c r="N47" i="15"/>
  <c r="O47" i="15"/>
  <c r="P47" i="15"/>
  <c r="Q47" i="15"/>
  <c r="E47" i="15"/>
  <c r="Q10" i="15" l="1"/>
  <c r="P10" i="15"/>
  <c r="O10" i="15"/>
  <c r="N10" i="15"/>
  <c r="M10" i="15"/>
  <c r="L10" i="15"/>
  <c r="K10" i="15"/>
  <c r="J10" i="15"/>
  <c r="I10" i="15"/>
  <c r="H10" i="15"/>
  <c r="G10" i="15"/>
  <c r="F10" i="15"/>
  <c r="E10" i="15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Q10" i="10" l="1"/>
  <c r="P10" i="10"/>
  <c r="N10" i="9" l="1"/>
  <c r="Q10" i="9"/>
  <c r="P10" i="9"/>
  <c r="O10" i="9"/>
  <c r="M10" i="9"/>
  <c r="L10" i="9"/>
  <c r="K10" i="9"/>
  <c r="J10" i="9"/>
  <c r="I10" i="9"/>
  <c r="H10" i="9"/>
  <c r="G10" i="9"/>
  <c r="F10" i="9"/>
  <c r="E10" i="9"/>
  <c r="H10" i="1"/>
  <c r="L10" i="1"/>
  <c r="P10" i="1"/>
  <c r="I10" i="1" l="1"/>
  <c r="J10" i="1"/>
  <c r="K10" i="1"/>
  <c r="M10" i="1"/>
  <c r="N10" i="1"/>
  <c r="O10" i="1"/>
  <c r="Q10" i="1"/>
  <c r="E10" i="1" l="1"/>
  <c r="F10" i="1"/>
  <c r="G10" i="1"/>
</calcChain>
</file>

<file path=xl/comments1.xml><?xml version="1.0" encoding="utf-8"?>
<comments xmlns="http://schemas.openxmlformats.org/spreadsheetml/2006/main">
  <authors>
    <author>Author</author>
  </authors>
  <commentList>
    <comment ref="O54" authorId="0" shapeId="0">
      <text>
        <r>
          <rPr>
            <sz val="9"/>
            <color indexed="81"/>
            <rFont val="Tahoma"/>
            <family val="2"/>
          </rPr>
          <t xml:space="preserve">Added with AGTPP -I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4" authorId="0" shapeId="0">
      <text>
        <r>
          <rPr>
            <sz val="9"/>
            <color indexed="81"/>
            <rFont val="Tahoma"/>
            <family val="2"/>
          </rPr>
          <t xml:space="preserve">Added with AGTPP I &amp; II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Added with AGTPP- II
</t>
        </r>
      </text>
    </comment>
  </commentList>
</comments>
</file>

<file path=xl/sharedStrings.xml><?xml version="1.0" encoding="utf-8"?>
<sst xmlns="http://schemas.openxmlformats.org/spreadsheetml/2006/main" count="964" uniqueCount="102">
  <si>
    <t>Station/Stage/Unit</t>
  </si>
  <si>
    <t>COD</t>
  </si>
  <si>
    <t>sl no</t>
  </si>
  <si>
    <t>2004-05</t>
  </si>
  <si>
    <t>2005-06</t>
  </si>
  <si>
    <t>2006-07</t>
  </si>
  <si>
    <t>2007-08</t>
  </si>
  <si>
    <t>2008-09</t>
  </si>
  <si>
    <t>2009-10</t>
  </si>
  <si>
    <t>2011-12</t>
  </si>
  <si>
    <t>2012-13</t>
  </si>
  <si>
    <t>2013-14</t>
  </si>
  <si>
    <t>2014-15</t>
  </si>
  <si>
    <t>2015-16</t>
  </si>
  <si>
    <t>2016-17</t>
  </si>
  <si>
    <t xml:space="preserve">Plant Availability Factor (PAF) </t>
  </si>
  <si>
    <t>%</t>
  </si>
  <si>
    <t xml:space="preserve"> </t>
  </si>
  <si>
    <t>Annexure-XIX</t>
  </si>
  <si>
    <t>Plant Load factor(PLF)</t>
  </si>
  <si>
    <t xml:space="preserve"> Capacity charges/Annual Fixed cost(AFC)</t>
  </si>
  <si>
    <t>a) Return on Equity-pre tax (admitted by CERC)</t>
  </si>
  <si>
    <t>Absulate Value</t>
  </si>
  <si>
    <t>Rate</t>
  </si>
  <si>
    <t>b) Interest on Loan</t>
  </si>
  <si>
    <t>Absolute value</t>
  </si>
  <si>
    <t>Rate-Weighted Average</t>
  </si>
  <si>
    <t>c) Depreciation (finally allowed by CERC)</t>
  </si>
  <si>
    <t>d) Interest on Working Capital</t>
  </si>
  <si>
    <t>e)Operation &amp; Maintenance cost (finally admitted by CERC)</t>
  </si>
  <si>
    <t>Energy Charge</t>
  </si>
  <si>
    <t>Total Tariff</t>
  </si>
  <si>
    <t>Revenue Realisation before tax</t>
  </si>
  <si>
    <t>Profit/Loss</t>
  </si>
  <si>
    <t>DSM Generation</t>
  </si>
  <si>
    <t xml:space="preserve">DSM Rate </t>
  </si>
  <si>
    <t>Revenue from DSM</t>
  </si>
  <si>
    <t>Rs. In Cr</t>
  </si>
  <si>
    <t>Revenue Realisation after tax</t>
  </si>
  <si>
    <t>(Rs/Kwh)</t>
  </si>
  <si>
    <t>cr</t>
  </si>
  <si>
    <t>MU</t>
  </si>
  <si>
    <t>Actual Generation</t>
  </si>
  <si>
    <t>Quantum of Coal Consumption</t>
  </si>
  <si>
    <t>MT</t>
  </si>
  <si>
    <t>Value of Coal</t>
  </si>
  <si>
    <t>Lakhs</t>
  </si>
  <si>
    <t>Specific coal consumption</t>
  </si>
  <si>
    <t>Kg/Kwh</t>
  </si>
  <si>
    <t>Gross calorific value of coal</t>
  </si>
  <si>
    <t>Kcal/kg</t>
  </si>
  <si>
    <t>Heat contribution of coal</t>
  </si>
  <si>
    <t>Kcal/Kwh</t>
  </si>
  <si>
    <t>Cost of specific coal consumption(finally admitted by CERC)</t>
  </si>
  <si>
    <t>Rs/Kwh</t>
  </si>
  <si>
    <t>Quantum of Oil Consumption</t>
  </si>
  <si>
    <t>Lit</t>
  </si>
  <si>
    <t>Value of Oil</t>
  </si>
  <si>
    <t>Kcal/lit</t>
  </si>
  <si>
    <t>Gross calorific value of Oil</t>
  </si>
  <si>
    <t>ml/Kwh</t>
  </si>
  <si>
    <t>Specific Oil consumption</t>
  </si>
  <si>
    <t>Cost of specific Oil consumption(finally admitted by CERC)</t>
  </si>
  <si>
    <t>Heat contribution of Oil</t>
  </si>
  <si>
    <t>Aux Energy Consumption</t>
  </si>
  <si>
    <t>Debt at the end of the year</t>
  </si>
  <si>
    <t>Cr</t>
  </si>
  <si>
    <t>Equity</t>
  </si>
  <si>
    <t>Working Capital(finally admitted by CERC)</t>
  </si>
  <si>
    <t>Capital cost (finally admitted by CERC)</t>
  </si>
  <si>
    <t>AFC (Rs/Kwh)</t>
  </si>
  <si>
    <t>Name of the Utility: North Eastern Electric Power Corporation Ltd.</t>
  </si>
  <si>
    <t>Name of the Generating Station: Assam Gas Based Power Plant</t>
  </si>
  <si>
    <t>Capacity of the Plant: (6 X 33.5 MW + 3 X 30 MW) = 291 MW</t>
  </si>
  <si>
    <t>Fuel Type (Coal/Lignite/Liquied Fuel/Nuclear/Hydro): Natural Gas</t>
  </si>
  <si>
    <t>Name of the Generating Station: Agartala Gas Turbine Combined Cycle Power Plant</t>
  </si>
  <si>
    <t>Capacity of the Plant: (4 X 21 MW + 2 X 25.5 MW) = 135 MW</t>
  </si>
  <si>
    <t>Name of the Generating Station: Tripura Gas Based Power Plant</t>
  </si>
  <si>
    <t>Name of the Generating Station: Kopili Power Station</t>
  </si>
  <si>
    <t>Fuel Type (Coal/Lignite/Liquied Fuel/Nuclear/Hydro): Hydro</t>
  </si>
  <si>
    <t>Capacity of the Plant: 4 X 50 MW = 200 MW</t>
  </si>
  <si>
    <t>Name of the Generating Station: Khandong Power Station</t>
  </si>
  <si>
    <t>Capacity of the Plant: 2 X 25 MW = 50 MW</t>
  </si>
  <si>
    <t>Name of the Generating Station: Kopili Stage - II Power Station</t>
  </si>
  <si>
    <t>Capacity of the Plant: 1 X 25 MW = 25 MW</t>
  </si>
  <si>
    <t>Name of the Generating Station: Doyang Hydro Electric Plant</t>
  </si>
  <si>
    <t>Capacity of the Plant: 3 X 25 MW = 75 MW</t>
  </si>
  <si>
    <t>Name of the Generating Station: Ranganadi Hydro Electric Plant</t>
  </si>
  <si>
    <t>Capacity of the Plant: 3 X 135 MW = 405 MW</t>
  </si>
  <si>
    <t>2010-11</t>
  </si>
  <si>
    <r>
      <t>Scheduled Energy</t>
    </r>
    <r>
      <rPr>
        <sz val="10"/>
        <color rgb="FFFF0000"/>
        <rFont val="Miriam"/>
        <family val="2"/>
        <charset val="177"/>
      </rPr>
      <t xml:space="preserve"> </t>
    </r>
    <r>
      <rPr>
        <sz val="8"/>
        <color rgb="FFFF0000"/>
        <rFont val="Miriam"/>
        <family val="2"/>
        <charset val="177"/>
      </rPr>
      <t>(NERLDC Schedule)</t>
    </r>
  </si>
  <si>
    <r>
      <t>Scheduled Generation</t>
    </r>
    <r>
      <rPr>
        <sz val="8"/>
        <color rgb="FFFF0000"/>
        <rFont val="Miriam"/>
        <family val="2"/>
        <charset val="177"/>
      </rPr>
      <t xml:space="preserve"> (Ex-Bus Generation)</t>
    </r>
  </si>
  <si>
    <r>
      <t xml:space="preserve">Station Heat Rate  </t>
    </r>
    <r>
      <rPr>
        <sz val="8"/>
        <color theme="1"/>
        <rFont val="Miriam"/>
        <family val="2"/>
        <charset val="177"/>
      </rPr>
      <t xml:space="preserve"> </t>
    </r>
    <r>
      <rPr>
        <sz val="8"/>
        <color rgb="FFFF0000"/>
        <rFont val="Miriam"/>
        <family val="2"/>
        <charset val="177"/>
      </rPr>
      <t>(on GCV)</t>
    </r>
  </si>
  <si>
    <t>Capacity of the Plant: (1 X 65.42 MW + 1 X 35.58 MW) = 101 MW</t>
  </si>
  <si>
    <r>
      <t>Scheduled Energy</t>
    </r>
    <r>
      <rPr>
        <sz val="10"/>
        <color rgb="FFFF0000"/>
        <rFont val="Miriam"/>
        <family val="2"/>
        <charset val="177"/>
      </rPr>
      <t xml:space="preserve"> </t>
    </r>
    <r>
      <rPr>
        <sz val="8"/>
        <color rgb="FFFF0000"/>
        <rFont val="Miriam"/>
        <family val="2"/>
        <charset val="177"/>
      </rPr>
      <t>(RLDC Schedule)</t>
    </r>
  </si>
  <si>
    <r>
      <t xml:space="preserve">Station Heat Rate  </t>
    </r>
    <r>
      <rPr>
        <sz val="8"/>
        <color theme="1"/>
        <rFont val="Miriam"/>
        <family val="2"/>
        <charset val="177"/>
      </rPr>
      <t/>
    </r>
  </si>
  <si>
    <t>-</t>
  </si>
  <si>
    <t>Note :</t>
  </si>
  <si>
    <t>Revenue Realisation before tax at Sl 28 and Profit/Loss at Sl 30 above is inclusive of Khandong and Kopili Stg - II.</t>
  </si>
  <si>
    <t>*</t>
  </si>
  <si>
    <t>* Revenue Realisation before tax at Sl 28 and Profit/Loss at Sl 30  of Khandong is shown combined with Kopili.</t>
  </si>
  <si>
    <t>* Revenue Realisation before tax at Sl 28 and Profit/Loss at Sl 30  of Kopili Stg-II is shown combined with Kopili.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</si>
</sst>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iriam"/>
      <family val="2"/>
      <charset val="177"/>
    </font>
    <font>
      <b/>
      <sz val="11"/>
      <color theme="1"/>
      <name val="Miriam"/>
      <family val="2"/>
      <charset val="177"/>
    </font>
    <font>
      <sz val="10"/>
      <color theme="1"/>
      <name val="Miriam"/>
      <family val="2"/>
      <charset val="177"/>
    </font>
    <font>
      <b/>
      <sz val="10"/>
      <color theme="1"/>
      <name val="Miriam"/>
      <family val="2"/>
      <charset val="177"/>
    </font>
    <font>
      <sz val="10"/>
      <color theme="1"/>
      <name val="Calibri"/>
      <family val="2"/>
      <scheme val="minor"/>
    </font>
    <font>
      <sz val="10"/>
      <color rgb="FFFF0000"/>
      <name val="Miriam"/>
      <family val="2"/>
      <charset val="177"/>
    </font>
    <font>
      <sz val="8"/>
      <color theme="1"/>
      <name val="Miriam"/>
      <family val="2"/>
      <charset val="177"/>
    </font>
    <font>
      <sz val="8"/>
      <color rgb="FFFF0000"/>
      <name val="Miriam"/>
      <family val="2"/>
      <charset val="177"/>
    </font>
    <font>
      <sz val="9"/>
      <color theme="1"/>
      <name val="Miriam"/>
      <family val="2"/>
      <charset val="177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6"/>
  <sheetViews>
    <sheetView topLeftCell="A7" zoomScale="108" zoomScaleNormal="108" workbookViewId="0">
      <pane xSplit="4" ySplit="2" topLeftCell="E39" activePane="bottomRight" state="frozen"/>
      <selection activeCell="A7" sqref="A7"/>
      <selection pane="topRight" activeCell="E7" sqref="E7"/>
      <selection pane="bottomLeft" activeCell="A9" sqref="A9"/>
      <selection pane="bottomRight" activeCell="H59" sqref="H59"/>
    </sheetView>
  </sheetViews>
  <sheetFormatPr defaultRowHeight="15" x14ac:dyDescent="0.25"/>
  <cols>
    <col min="1" max="1" width="2" style="3" customWidth="1"/>
    <col min="2" max="2" width="5.28515625" style="14" customWidth="1"/>
    <col min="3" max="3" width="30.42578125" style="3" customWidth="1"/>
    <col min="4" max="4" width="6.7109375" style="14" customWidth="1"/>
    <col min="5" max="9" width="9.28515625" style="3" bestFit="1" customWidth="1"/>
    <col min="10" max="10" width="9.85546875" style="3" customWidth="1"/>
    <col min="11" max="16" width="9.28515625" style="3" bestFit="1" customWidth="1"/>
    <col min="17" max="17" width="9" style="3" customWidth="1"/>
    <col min="18" max="16384" width="9.140625" style="3"/>
  </cols>
  <sheetData>
    <row r="1" spans="2:17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38" t="s">
        <v>18</v>
      </c>
      <c r="N1" s="38"/>
      <c r="O1" s="38"/>
      <c r="P1" s="38"/>
    </row>
    <row r="2" spans="2:17" x14ac:dyDescent="0.25">
      <c r="B2" s="35" t="s">
        <v>71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2:17" x14ac:dyDescent="0.25">
      <c r="B3" s="35" t="s">
        <v>72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x14ac:dyDescent="0.2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2:17" x14ac:dyDescent="0.25">
      <c r="B5" s="35" t="s">
        <v>74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x14ac:dyDescent="0.25">
      <c r="B6" s="35" t="s">
        <v>73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2:17" x14ac:dyDescent="0.2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2:17" s="6" customFormat="1" x14ac:dyDescent="0.25">
      <c r="B8" s="4" t="s">
        <v>2</v>
      </c>
      <c r="C8" s="5"/>
      <c r="D8" s="4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89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x14ac:dyDescent="0.25">
      <c r="B9" s="7">
        <v>1</v>
      </c>
      <c r="C9" s="8" t="s">
        <v>15</v>
      </c>
      <c r="D9" s="16" t="s">
        <v>16</v>
      </c>
      <c r="E9" s="15">
        <v>77.46131506849315</v>
      </c>
      <c r="F9" s="15">
        <v>72.287150684931504</v>
      </c>
      <c r="G9" s="15">
        <v>71.748000000000005</v>
      </c>
      <c r="H9" s="15">
        <v>69.459999999999994</v>
      </c>
      <c r="I9" s="15">
        <v>70.88</v>
      </c>
      <c r="J9" s="15">
        <v>70.09</v>
      </c>
      <c r="K9" s="15">
        <v>74</v>
      </c>
      <c r="L9" s="15">
        <v>70.078849195079471</v>
      </c>
      <c r="M9" s="15">
        <v>66.469332610556265</v>
      </c>
      <c r="N9" s="15">
        <v>68.612996915256375</v>
      </c>
      <c r="O9" s="15">
        <v>69.379911574293999</v>
      </c>
      <c r="P9" s="15">
        <v>70.159065865511465</v>
      </c>
      <c r="Q9" s="15">
        <v>62.067916993068891</v>
      </c>
    </row>
    <row r="10" spans="2:17" x14ac:dyDescent="0.25">
      <c r="B10" s="7">
        <v>2</v>
      </c>
      <c r="C10" s="8" t="s">
        <v>19</v>
      </c>
      <c r="D10" s="16" t="s">
        <v>16</v>
      </c>
      <c r="E10" s="15">
        <f t="shared" ref="E10:F10" si="0">E13*100000/(291*24*365)</f>
        <v>63.475929325738676</v>
      </c>
      <c r="F10" s="15">
        <f t="shared" si="0"/>
        <v>67.669349903497618</v>
      </c>
      <c r="G10" s="15">
        <f>G13*100000/(291*24*365)</f>
        <v>70.846867203314034</v>
      </c>
      <c r="H10" s="15">
        <f>H13*100000/(291*24*366)</f>
        <v>67.576142032686732</v>
      </c>
      <c r="I10" s="15">
        <f t="shared" ref="I10:Q10" si="1">I13*100000/(291*24*365)</f>
        <v>69.331779880431199</v>
      </c>
      <c r="J10" s="15">
        <f t="shared" si="1"/>
        <v>68.635142556763796</v>
      </c>
      <c r="K10" s="15">
        <f t="shared" si="1"/>
        <v>72.002993142839244</v>
      </c>
      <c r="L10" s="15">
        <f>L13*100000/(291*24*366)</f>
        <v>69.04894638173748</v>
      </c>
      <c r="M10" s="15">
        <f t="shared" si="1"/>
        <v>65.910268480597537</v>
      </c>
      <c r="N10" s="15">
        <f t="shared" si="1"/>
        <v>67.725054527766005</v>
      </c>
      <c r="O10" s="15">
        <f t="shared" si="1"/>
        <v>68.300193004754533</v>
      </c>
      <c r="P10" s="15">
        <f>P13*100000/(291*24*366)</f>
        <v>68.821294887924978</v>
      </c>
      <c r="Q10" s="15">
        <f t="shared" si="1"/>
        <v>61.691368921527058</v>
      </c>
    </row>
    <row r="11" spans="2:17" x14ac:dyDescent="0.25">
      <c r="B11" s="7">
        <v>3</v>
      </c>
      <c r="C11" s="8" t="s">
        <v>90</v>
      </c>
      <c r="D11" s="16" t="s">
        <v>41</v>
      </c>
      <c r="E11" s="9">
        <v>1559</v>
      </c>
      <c r="F11" s="9">
        <v>1666.3</v>
      </c>
      <c r="G11" s="9">
        <v>1741.7</v>
      </c>
      <c r="H11" s="9">
        <v>1680.3</v>
      </c>
      <c r="I11" s="9">
        <v>1726.4</v>
      </c>
      <c r="J11" s="9">
        <v>1709.6</v>
      </c>
      <c r="K11" s="9">
        <v>1798.4</v>
      </c>
      <c r="L11" s="9">
        <v>1732.3</v>
      </c>
      <c r="M11" s="9">
        <v>1631</v>
      </c>
      <c r="N11" s="9">
        <v>1684</v>
      </c>
      <c r="O11" s="9">
        <v>1685</v>
      </c>
      <c r="P11" s="9">
        <v>1664</v>
      </c>
      <c r="Q11" s="9">
        <v>1422</v>
      </c>
    </row>
    <row r="12" spans="2:17" x14ac:dyDescent="0.25">
      <c r="B12" s="7">
        <v>4</v>
      </c>
      <c r="C12" s="8" t="s">
        <v>91</v>
      </c>
      <c r="D12" s="16" t="s">
        <v>41</v>
      </c>
      <c r="E12" s="9">
        <v>1573.2</v>
      </c>
      <c r="F12" s="9">
        <v>1676.4</v>
      </c>
      <c r="G12" s="9">
        <v>1756.1</v>
      </c>
      <c r="H12" s="9">
        <v>1681.4</v>
      </c>
      <c r="I12" s="9">
        <v>1722.5</v>
      </c>
      <c r="J12" s="9">
        <v>1715.8</v>
      </c>
      <c r="K12" s="9">
        <v>1788.3</v>
      </c>
      <c r="L12" s="9">
        <v>1722.6</v>
      </c>
      <c r="M12" s="9">
        <v>1640</v>
      </c>
      <c r="N12" s="9">
        <v>1688</v>
      </c>
      <c r="O12" s="9">
        <v>1694</v>
      </c>
      <c r="P12" s="9">
        <v>1713</v>
      </c>
      <c r="Q12" s="9">
        <v>1530</v>
      </c>
    </row>
    <row r="13" spans="2:17" x14ac:dyDescent="0.25">
      <c r="B13" s="7">
        <v>5</v>
      </c>
      <c r="C13" s="8" t="s">
        <v>42</v>
      </c>
      <c r="D13" s="16" t="s">
        <v>41</v>
      </c>
      <c r="E13" s="9">
        <v>1618.1030000000001</v>
      </c>
      <c r="F13" s="9">
        <v>1725</v>
      </c>
      <c r="G13" s="9">
        <v>1806</v>
      </c>
      <c r="H13" s="9">
        <v>1727.3434999999999</v>
      </c>
      <c r="I13" s="9">
        <v>1767.3779999999999</v>
      </c>
      <c r="J13" s="9">
        <v>1749.6196</v>
      </c>
      <c r="K13" s="9">
        <v>1835.471500000001</v>
      </c>
      <c r="L13" s="9">
        <v>1764.9904999999997</v>
      </c>
      <c r="M13" s="9">
        <v>1680.1582000000001</v>
      </c>
      <c r="N13" s="9">
        <v>1726.42</v>
      </c>
      <c r="O13" s="9">
        <v>1741.0812000000005</v>
      </c>
      <c r="P13" s="9">
        <v>1759.1714000000011</v>
      </c>
      <c r="Q13" s="9">
        <v>1572.611699999999</v>
      </c>
    </row>
    <row r="14" spans="2:17" x14ac:dyDescent="0.25">
      <c r="B14" s="7">
        <v>6</v>
      </c>
      <c r="C14" s="8" t="s">
        <v>43</v>
      </c>
      <c r="D14" s="16" t="s">
        <v>44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spans="2:17" x14ac:dyDescent="0.25">
      <c r="B15" s="7">
        <v>7</v>
      </c>
      <c r="C15" s="8" t="s">
        <v>45</v>
      </c>
      <c r="D15" s="16" t="s">
        <v>46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</row>
    <row r="16" spans="2:17" x14ac:dyDescent="0.25">
      <c r="B16" s="7">
        <v>8</v>
      </c>
      <c r="C16" s="8" t="s">
        <v>47</v>
      </c>
      <c r="D16" s="16" t="s">
        <v>48</v>
      </c>
      <c r="E16" s="9"/>
      <c r="F16" s="9"/>
      <c r="G16" s="9" t="s">
        <v>17</v>
      </c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spans="2:17" x14ac:dyDescent="0.25">
      <c r="B17" s="7">
        <v>9</v>
      </c>
      <c r="C17" s="8" t="s">
        <v>49</v>
      </c>
      <c r="D17" s="16" t="s">
        <v>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2:17" x14ac:dyDescent="0.25">
      <c r="B18" s="7">
        <v>10</v>
      </c>
      <c r="C18" s="8" t="s">
        <v>51</v>
      </c>
      <c r="D18" s="16" t="s">
        <v>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spans="2:17" ht="24.75" customHeight="1" x14ac:dyDescent="0.25">
      <c r="B19" s="7">
        <v>11</v>
      </c>
      <c r="C19" s="10" t="s">
        <v>53</v>
      </c>
      <c r="D19" s="16" t="s">
        <v>54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2:17" x14ac:dyDescent="0.25">
      <c r="B20" s="7">
        <v>12</v>
      </c>
      <c r="C20" s="8" t="s">
        <v>55</v>
      </c>
      <c r="D20" s="16" t="s">
        <v>56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spans="2:17" x14ac:dyDescent="0.25">
      <c r="B21" s="7">
        <v>13</v>
      </c>
      <c r="C21" s="8" t="s">
        <v>57</v>
      </c>
      <c r="D21" s="16" t="s">
        <v>46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</row>
    <row r="22" spans="2:17" x14ac:dyDescent="0.25">
      <c r="B22" s="7">
        <v>14</v>
      </c>
      <c r="C22" s="8" t="s">
        <v>59</v>
      </c>
      <c r="D22" s="16" t="s">
        <v>58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</row>
    <row r="23" spans="2:17" x14ac:dyDescent="0.25">
      <c r="B23" s="7">
        <v>15</v>
      </c>
      <c r="C23" s="8" t="s">
        <v>61</v>
      </c>
      <c r="D23" s="16" t="s">
        <v>60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</row>
    <row r="24" spans="2:17" ht="24.75" customHeight="1" x14ac:dyDescent="0.25">
      <c r="B24" s="7">
        <v>16</v>
      </c>
      <c r="C24" s="10" t="s">
        <v>62</v>
      </c>
      <c r="D24" s="16" t="s">
        <v>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</row>
    <row r="25" spans="2:17" x14ac:dyDescent="0.25">
      <c r="B25" s="7">
        <v>17</v>
      </c>
      <c r="C25" s="8" t="s">
        <v>63</v>
      </c>
      <c r="D25" s="16" t="s">
        <v>52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</row>
    <row r="26" spans="2:17" x14ac:dyDescent="0.25">
      <c r="B26" s="7">
        <v>18</v>
      </c>
      <c r="C26" s="8" t="s">
        <v>92</v>
      </c>
      <c r="D26" s="16" t="s">
        <v>52</v>
      </c>
      <c r="E26" s="15">
        <v>2683.15</v>
      </c>
      <c r="F26" s="15">
        <v>2573.4</v>
      </c>
      <c r="G26" s="15">
        <v>2636.76</v>
      </c>
      <c r="H26" s="15">
        <v>2660.81</v>
      </c>
      <c r="I26" s="15">
        <v>2664.6133047085</v>
      </c>
      <c r="J26" s="15">
        <v>2564.96</v>
      </c>
      <c r="K26" s="15">
        <v>2665.75</v>
      </c>
      <c r="L26" s="15">
        <v>2709.11</v>
      </c>
      <c r="M26" s="15">
        <v>2817.2</v>
      </c>
      <c r="N26" s="15">
        <v>2817</v>
      </c>
      <c r="O26" s="15">
        <v>2665.7</v>
      </c>
      <c r="P26" s="15">
        <v>2674</v>
      </c>
      <c r="Q26" s="15">
        <v>2514</v>
      </c>
    </row>
    <row r="27" spans="2:17" x14ac:dyDescent="0.25">
      <c r="B27" s="7">
        <v>19</v>
      </c>
      <c r="C27" s="8" t="s">
        <v>64</v>
      </c>
      <c r="D27" s="16" t="s">
        <v>16</v>
      </c>
      <c r="E27" s="9"/>
      <c r="F27" s="15">
        <v>2.8785739130434784</v>
      </c>
      <c r="G27" s="15">
        <v>2.8627065891472872</v>
      </c>
      <c r="H27" s="15">
        <v>2.3175778297715541</v>
      </c>
      <c r="I27" s="15">
        <v>1.7437990062114612</v>
      </c>
      <c r="J27" s="15">
        <v>1.8234323620974529</v>
      </c>
      <c r="K27" s="15">
        <v>1.551678138287627</v>
      </c>
      <c r="L27" s="15">
        <v>1.2860703782824896</v>
      </c>
      <c r="M27" s="15">
        <v>2.6827747529964738</v>
      </c>
      <c r="N27" s="15">
        <v>2.1304896838544503</v>
      </c>
      <c r="O27" s="15">
        <v>2.4744796509203586</v>
      </c>
      <c r="P27" s="15">
        <v>2.4944982620795209</v>
      </c>
      <c r="Q27" s="15">
        <v>2.5057615939141256</v>
      </c>
    </row>
    <row r="28" spans="2:17" x14ac:dyDescent="0.25">
      <c r="B28" s="7">
        <v>20</v>
      </c>
      <c r="C28" s="8" t="s">
        <v>65</v>
      </c>
      <c r="D28" s="16" t="s">
        <v>66</v>
      </c>
      <c r="E28" s="15">
        <v>468.65</v>
      </c>
      <c r="F28" s="15">
        <v>397.54</v>
      </c>
      <c r="G28" s="15">
        <v>326.16000000000003</v>
      </c>
      <c r="H28" s="15">
        <v>254.93</v>
      </c>
      <c r="I28" s="15">
        <v>183.74</v>
      </c>
      <c r="J28" s="9">
        <v>106.59</v>
      </c>
      <c r="K28" s="9">
        <v>29.631699999999999</v>
      </c>
      <c r="L28" s="9">
        <v>16.730899999999998</v>
      </c>
      <c r="M28" s="9">
        <v>5.4260999999999999</v>
      </c>
      <c r="N28" s="9">
        <v>1.7201</v>
      </c>
      <c r="O28" s="15">
        <v>0</v>
      </c>
      <c r="P28" s="9">
        <v>5.2141000000000002</v>
      </c>
      <c r="Q28" s="15">
        <v>0</v>
      </c>
    </row>
    <row r="29" spans="2:17" x14ac:dyDescent="0.25">
      <c r="B29" s="7">
        <v>21</v>
      </c>
      <c r="C29" s="8" t="s">
        <v>67</v>
      </c>
      <c r="D29" s="16" t="s">
        <v>66</v>
      </c>
      <c r="E29" s="15">
        <v>734.12</v>
      </c>
      <c r="F29" s="15">
        <v>734.19</v>
      </c>
      <c r="G29" s="15">
        <v>734.14</v>
      </c>
      <c r="H29" s="15">
        <v>734.16</v>
      </c>
      <c r="I29" s="15">
        <v>734.2</v>
      </c>
      <c r="J29" s="9">
        <v>734.11329999999998</v>
      </c>
      <c r="K29" s="9">
        <v>734.11</v>
      </c>
      <c r="L29" s="9">
        <v>734.11</v>
      </c>
      <c r="M29" s="9">
        <v>734.82979999999998</v>
      </c>
      <c r="N29" s="9">
        <v>739.12760000000003</v>
      </c>
      <c r="O29" s="9">
        <v>745.39160000000004</v>
      </c>
      <c r="P29" s="9">
        <v>756.65660000000003</v>
      </c>
      <c r="Q29" s="9">
        <v>761.12429999999995</v>
      </c>
    </row>
    <row r="30" spans="2:17" ht="25.5" x14ac:dyDescent="0.25">
      <c r="B30" s="7">
        <v>22</v>
      </c>
      <c r="C30" s="10" t="s">
        <v>68</v>
      </c>
      <c r="D30" s="16" t="s">
        <v>66</v>
      </c>
      <c r="E30" s="15">
        <v>77.739999999999995</v>
      </c>
      <c r="F30" s="15">
        <v>78.38</v>
      </c>
      <c r="G30" s="15">
        <v>78.67</v>
      </c>
      <c r="H30" s="15">
        <v>78.72</v>
      </c>
      <c r="I30" s="15">
        <v>78.56</v>
      </c>
      <c r="J30" s="9">
        <v>111.2492</v>
      </c>
      <c r="K30" s="9">
        <v>113.221</v>
      </c>
      <c r="L30" s="9">
        <v>103.9915</v>
      </c>
      <c r="M30" s="9">
        <v>106.1212</v>
      </c>
      <c r="N30" s="9">
        <v>109.03189999999999</v>
      </c>
      <c r="O30" s="9">
        <v>173.4538</v>
      </c>
      <c r="P30" s="9">
        <v>178.37289999999999</v>
      </c>
      <c r="Q30" s="9">
        <v>183.2139</v>
      </c>
    </row>
    <row r="31" spans="2:17" ht="25.5" x14ac:dyDescent="0.25">
      <c r="B31" s="7">
        <v>23</v>
      </c>
      <c r="C31" s="10" t="s">
        <v>69</v>
      </c>
      <c r="D31" s="16" t="s">
        <v>66</v>
      </c>
      <c r="E31" s="9">
        <v>1480.7741000000001</v>
      </c>
      <c r="F31" s="9">
        <v>1481.0041000000001</v>
      </c>
      <c r="G31" s="9">
        <v>1480.8553999999999</v>
      </c>
      <c r="H31" s="9">
        <v>1480.9025999999999</v>
      </c>
      <c r="I31" s="9">
        <v>1481.0344</v>
      </c>
      <c r="J31" s="9">
        <v>1480.7550000000001</v>
      </c>
      <c r="K31" s="9">
        <v>1480.7438999999999</v>
      </c>
      <c r="L31" s="9">
        <v>1480.7438999999999</v>
      </c>
      <c r="M31" s="9">
        <v>1483.1433999999999</v>
      </c>
      <c r="N31" s="9">
        <v>1497.4694</v>
      </c>
      <c r="O31" s="9">
        <v>1518.3490999999999</v>
      </c>
      <c r="P31" s="9">
        <v>1555.8991000000001</v>
      </c>
      <c r="Q31" s="9">
        <v>1570.7917</v>
      </c>
    </row>
    <row r="32" spans="2:17" ht="25.5" x14ac:dyDescent="0.25">
      <c r="B32" s="7">
        <v>24</v>
      </c>
      <c r="C32" s="11" t="s">
        <v>20</v>
      </c>
      <c r="D32" s="16" t="s">
        <v>66</v>
      </c>
      <c r="E32" s="15">
        <v>247.28</v>
      </c>
      <c r="F32" s="15">
        <v>246.87</v>
      </c>
      <c r="G32" s="15">
        <v>244.04</v>
      </c>
      <c r="H32" s="15">
        <v>239.17</v>
      </c>
      <c r="I32" s="15">
        <v>233.53</v>
      </c>
      <c r="J32" s="9">
        <v>306.74110000000002</v>
      </c>
      <c r="K32" s="9">
        <v>309.80399999999997</v>
      </c>
      <c r="L32" s="9">
        <v>244.62209999999999</v>
      </c>
      <c r="M32" s="9">
        <v>248.13</v>
      </c>
      <c r="N32" s="9">
        <v>255.2201</v>
      </c>
      <c r="O32" s="9">
        <v>283.7088</v>
      </c>
      <c r="P32" s="9">
        <v>306.05779999999999</v>
      </c>
      <c r="Q32" s="9">
        <v>310.8125</v>
      </c>
    </row>
    <row r="33" spans="2:17" ht="25.5" x14ac:dyDescent="0.25">
      <c r="B33" s="7"/>
      <c r="C33" s="11" t="s">
        <v>21</v>
      </c>
      <c r="D33" s="16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5"/>
    </row>
    <row r="34" spans="2:17" x14ac:dyDescent="0.25">
      <c r="B34" s="7"/>
      <c r="C34" s="8" t="s">
        <v>22</v>
      </c>
      <c r="D34" s="16" t="s">
        <v>66</v>
      </c>
      <c r="E34" s="15">
        <v>102.12</v>
      </c>
      <c r="F34" s="15">
        <v>102.78</v>
      </c>
      <c r="G34" s="15">
        <v>102.78</v>
      </c>
      <c r="H34" s="15">
        <v>102.78</v>
      </c>
      <c r="I34" s="15">
        <v>102.78</v>
      </c>
      <c r="J34" s="9">
        <v>137.09299999999999</v>
      </c>
      <c r="K34" s="9">
        <v>142.11070000000001</v>
      </c>
      <c r="L34" s="9">
        <v>142.24760000000001</v>
      </c>
      <c r="M34" s="9">
        <v>142.31729999999999</v>
      </c>
      <c r="N34" s="9">
        <v>144.5248</v>
      </c>
      <c r="O34" s="9">
        <v>145.55709999999999</v>
      </c>
      <c r="P34" s="9">
        <v>147.2758</v>
      </c>
      <c r="Q34" s="9">
        <v>148.8184</v>
      </c>
    </row>
    <row r="35" spans="2:17" x14ac:dyDescent="0.25">
      <c r="B35" s="7"/>
      <c r="C35" s="8" t="s">
        <v>23</v>
      </c>
      <c r="D35" s="16" t="s">
        <v>16</v>
      </c>
      <c r="E35" s="19">
        <v>14</v>
      </c>
      <c r="F35" s="19">
        <v>14</v>
      </c>
      <c r="G35" s="15">
        <v>14</v>
      </c>
      <c r="H35" s="15">
        <v>14</v>
      </c>
      <c r="I35" s="15">
        <v>14</v>
      </c>
      <c r="J35" s="18">
        <v>18.673999999999999</v>
      </c>
      <c r="K35" s="18">
        <v>19.358000000000001</v>
      </c>
      <c r="L35" s="18">
        <v>19.376999999999999</v>
      </c>
      <c r="M35" s="18">
        <v>19.376999999999999</v>
      </c>
      <c r="N35" s="18">
        <v>19.61</v>
      </c>
      <c r="O35" s="18">
        <v>19.61</v>
      </c>
      <c r="P35" s="18">
        <v>19.61</v>
      </c>
      <c r="Q35" s="18">
        <v>19.61</v>
      </c>
    </row>
    <row r="36" spans="2:17" x14ac:dyDescent="0.25">
      <c r="B36" s="7"/>
      <c r="C36" s="5" t="s">
        <v>24</v>
      </c>
      <c r="D36" s="16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5"/>
    </row>
    <row r="37" spans="2:17" x14ac:dyDescent="0.25">
      <c r="B37" s="7"/>
      <c r="C37" s="8" t="s">
        <v>25</v>
      </c>
      <c r="D37" s="16" t="s">
        <v>66</v>
      </c>
      <c r="E37" s="15">
        <v>39.15</v>
      </c>
      <c r="F37" s="15">
        <v>36.229999999999997</v>
      </c>
      <c r="G37" s="15">
        <v>32.119999999999997</v>
      </c>
      <c r="H37" s="15">
        <v>26.06</v>
      </c>
      <c r="I37" s="15">
        <v>19.21</v>
      </c>
      <c r="J37" s="9">
        <v>12.423</v>
      </c>
      <c r="K37" s="9">
        <v>6.4222000000000001</v>
      </c>
      <c r="L37" s="9">
        <v>2.2677999999999998</v>
      </c>
      <c r="M37" s="9">
        <v>1.0838000000000001</v>
      </c>
      <c r="N37" s="9">
        <v>0.34960000000000002</v>
      </c>
      <c r="O37" s="9">
        <v>8.4099999999999994E-2</v>
      </c>
      <c r="P37" s="9">
        <v>0.25509999999999999</v>
      </c>
      <c r="Q37" s="9">
        <v>0.25509999999999999</v>
      </c>
    </row>
    <row r="38" spans="2:17" x14ac:dyDescent="0.25">
      <c r="B38" s="7"/>
      <c r="C38" s="8" t="s">
        <v>26</v>
      </c>
      <c r="D38" s="16" t="s">
        <v>16</v>
      </c>
      <c r="E38" s="15">
        <v>7.74</v>
      </c>
      <c r="F38" s="15">
        <v>8.3699999999999992</v>
      </c>
      <c r="G38" s="15">
        <v>8.8800000000000008</v>
      </c>
      <c r="H38" s="15">
        <v>8.9700000000000006</v>
      </c>
      <c r="I38" s="15">
        <v>8.76</v>
      </c>
      <c r="J38" s="18">
        <v>8.5579999999999998</v>
      </c>
      <c r="K38" s="18">
        <v>9.4290000000000003</v>
      </c>
      <c r="L38" s="18">
        <v>9.7829999999999995</v>
      </c>
      <c r="M38" s="18">
        <v>9.7829999999999995</v>
      </c>
      <c r="N38" s="18">
        <v>9.7829999999999995</v>
      </c>
      <c r="O38" s="18">
        <v>9.7829999999999995</v>
      </c>
      <c r="P38" s="18">
        <v>9.7829999999999995</v>
      </c>
      <c r="Q38" s="18">
        <v>9.7829999999999995</v>
      </c>
    </row>
    <row r="39" spans="2:17" ht="25.5" x14ac:dyDescent="0.25">
      <c r="B39" s="7"/>
      <c r="C39" s="11" t="s">
        <v>27</v>
      </c>
      <c r="D39" s="16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5"/>
    </row>
    <row r="40" spans="2:17" x14ac:dyDescent="0.25">
      <c r="B40" s="7"/>
      <c r="C40" s="8" t="s">
        <v>22</v>
      </c>
      <c r="D40" s="16" t="s">
        <v>66</v>
      </c>
      <c r="E40" s="15">
        <v>70.510000000000005</v>
      </c>
      <c r="F40" s="15">
        <v>71.27</v>
      </c>
      <c r="G40" s="15">
        <v>71.27</v>
      </c>
      <c r="H40" s="15">
        <v>71.27</v>
      </c>
      <c r="I40" s="15">
        <v>71.27</v>
      </c>
      <c r="J40" s="9">
        <v>76.957999999999998</v>
      </c>
      <c r="K40" s="9">
        <v>76.950500000000005</v>
      </c>
      <c r="L40" s="9">
        <v>12.9008</v>
      </c>
      <c r="M40" s="9">
        <v>12.984400000000001</v>
      </c>
      <c r="N40" s="9">
        <v>13.7342</v>
      </c>
      <c r="O40" s="9">
        <v>17.37</v>
      </c>
      <c r="P40" s="9">
        <v>21.070900000000002</v>
      </c>
      <c r="Q40" s="9">
        <v>26.046800000000001</v>
      </c>
    </row>
    <row r="41" spans="2:17" x14ac:dyDescent="0.25">
      <c r="B41" s="7"/>
      <c r="C41" s="8" t="s">
        <v>23</v>
      </c>
      <c r="D41" s="16" t="s">
        <v>16</v>
      </c>
      <c r="E41" s="15">
        <v>4.8099999999999996</v>
      </c>
      <c r="F41" s="15">
        <v>4.8099999999999996</v>
      </c>
      <c r="G41" s="15">
        <v>4.8099999999999996</v>
      </c>
      <c r="H41" s="15">
        <v>4.8099999999999996</v>
      </c>
      <c r="I41" s="15">
        <v>4.8099999999999996</v>
      </c>
      <c r="J41" s="18">
        <v>5.202</v>
      </c>
      <c r="K41" s="18">
        <v>5.202</v>
      </c>
      <c r="L41" s="20" t="s">
        <v>96</v>
      </c>
      <c r="M41" s="20" t="s">
        <v>96</v>
      </c>
      <c r="N41" s="20" t="s">
        <v>96</v>
      </c>
      <c r="O41" s="20" t="s">
        <v>96</v>
      </c>
      <c r="P41" s="20" t="s">
        <v>96</v>
      </c>
      <c r="Q41" s="20" t="s">
        <v>96</v>
      </c>
    </row>
    <row r="42" spans="2:17" x14ac:dyDescent="0.25">
      <c r="B42" s="7"/>
      <c r="C42" s="8" t="s">
        <v>28</v>
      </c>
      <c r="D42" s="16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5"/>
    </row>
    <row r="43" spans="2:17" x14ac:dyDescent="0.25">
      <c r="B43" s="7"/>
      <c r="C43" s="8" t="s">
        <v>25</v>
      </c>
      <c r="D43" s="16" t="s">
        <v>66</v>
      </c>
      <c r="E43" s="15">
        <v>7.97</v>
      </c>
      <c r="F43" s="15">
        <v>8.0299999999999994</v>
      </c>
      <c r="G43" s="15">
        <v>8.06</v>
      </c>
      <c r="H43" s="15">
        <v>8.07</v>
      </c>
      <c r="I43" s="15">
        <v>8.0500000000000007</v>
      </c>
      <c r="J43" s="9">
        <v>13.628</v>
      </c>
      <c r="K43" s="9">
        <v>13.8696</v>
      </c>
      <c r="L43" s="9">
        <v>12.739000000000001</v>
      </c>
      <c r="M43" s="9">
        <v>12.9998</v>
      </c>
      <c r="N43" s="9">
        <v>13.356400000000001</v>
      </c>
      <c r="O43" s="9">
        <v>23.4163</v>
      </c>
      <c r="P43" s="9">
        <v>24.080300000000001</v>
      </c>
      <c r="Q43" s="9">
        <v>24.733899999999998</v>
      </c>
    </row>
    <row r="44" spans="2:17" x14ac:dyDescent="0.25">
      <c r="B44" s="7"/>
      <c r="C44" s="8" t="s">
        <v>23</v>
      </c>
      <c r="D44" s="16" t="s">
        <v>16</v>
      </c>
      <c r="E44" s="15">
        <v>10.25</v>
      </c>
      <c r="F44" s="15">
        <v>10.25</v>
      </c>
      <c r="G44" s="15">
        <v>10.25</v>
      </c>
      <c r="H44" s="15">
        <v>10.25</v>
      </c>
      <c r="I44" s="15">
        <v>10.25</v>
      </c>
      <c r="J44" s="15">
        <v>12.25</v>
      </c>
      <c r="K44" s="15">
        <v>12.25</v>
      </c>
      <c r="L44" s="15">
        <v>12.25</v>
      </c>
      <c r="M44" s="15">
        <v>12.25</v>
      </c>
      <c r="N44" s="15">
        <v>12.25</v>
      </c>
      <c r="O44" s="15">
        <v>13.5</v>
      </c>
      <c r="P44" s="15">
        <v>13.5</v>
      </c>
      <c r="Q44" s="15">
        <v>13.5</v>
      </c>
    </row>
    <row r="45" spans="2:17" ht="25.5" x14ac:dyDescent="0.25">
      <c r="B45" s="7"/>
      <c r="C45" s="10" t="s">
        <v>29</v>
      </c>
      <c r="D45" s="16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5"/>
    </row>
    <row r="46" spans="2:17" x14ac:dyDescent="0.25">
      <c r="B46" s="7"/>
      <c r="C46" s="8" t="s">
        <v>25</v>
      </c>
      <c r="D46" s="16" t="s">
        <v>66</v>
      </c>
      <c r="E46" s="15">
        <v>27.53</v>
      </c>
      <c r="F46" s="15">
        <v>28.55</v>
      </c>
      <c r="G46" s="15">
        <v>29.8</v>
      </c>
      <c r="H46" s="15">
        <v>30.99</v>
      </c>
      <c r="I46" s="15">
        <v>32.21</v>
      </c>
      <c r="J46" s="9">
        <v>66.638999999999996</v>
      </c>
      <c r="K46" s="9">
        <v>70.451099999999997</v>
      </c>
      <c r="L46" s="9">
        <v>74.466899999999995</v>
      </c>
      <c r="M46" s="9">
        <v>78.744600000000005</v>
      </c>
      <c r="N46" s="9">
        <v>83.255099999999999</v>
      </c>
      <c r="O46" s="9">
        <v>97.281300000000002</v>
      </c>
      <c r="P46" s="9">
        <v>103.887</v>
      </c>
      <c r="Q46" s="9">
        <v>110.95829999999999</v>
      </c>
    </row>
    <row r="47" spans="2:17" x14ac:dyDescent="0.25">
      <c r="B47" s="7"/>
      <c r="C47" s="8" t="s">
        <v>23</v>
      </c>
      <c r="D47" s="16" t="s">
        <v>16</v>
      </c>
      <c r="E47" s="9"/>
      <c r="F47" s="9"/>
      <c r="G47" s="29">
        <f t="shared" ref="G47:Q47" si="2">+(G46/G31)*100</f>
        <v>2.0123504293531971</v>
      </c>
      <c r="H47" s="29">
        <f t="shared" si="2"/>
        <v>2.0926426896677746</v>
      </c>
      <c r="I47" s="29">
        <f t="shared" si="2"/>
        <v>2.1748313205959295</v>
      </c>
      <c r="J47" s="29">
        <f t="shared" si="2"/>
        <v>4.5003393539106735</v>
      </c>
      <c r="K47" s="29">
        <f t="shared" si="2"/>
        <v>4.7578180129595671</v>
      </c>
      <c r="L47" s="29">
        <f t="shared" si="2"/>
        <v>5.0290195353835321</v>
      </c>
      <c r="M47" s="29">
        <f t="shared" si="2"/>
        <v>5.3093045487037873</v>
      </c>
      <c r="N47" s="29">
        <f t="shared" si="2"/>
        <v>5.559719617642938</v>
      </c>
      <c r="O47" s="29">
        <f t="shared" si="2"/>
        <v>6.4070443351927437</v>
      </c>
      <c r="P47" s="29">
        <f t="shared" si="2"/>
        <v>6.6769753899851212</v>
      </c>
      <c r="Q47" s="29">
        <f t="shared" si="2"/>
        <v>7.0638455754509017</v>
      </c>
    </row>
    <row r="48" spans="2:17" x14ac:dyDescent="0.25">
      <c r="B48" s="12">
        <v>25</v>
      </c>
      <c r="C48" s="8" t="s">
        <v>70</v>
      </c>
      <c r="D48" s="17" t="s">
        <v>39</v>
      </c>
      <c r="E48" s="13">
        <f t="shared" ref="E48:I48" si="3">(E32*10)/E11</f>
        <v>1.5861449647209751</v>
      </c>
      <c r="F48" s="13">
        <f t="shared" si="3"/>
        <v>1.4815459401068234</v>
      </c>
      <c r="G48" s="13">
        <f t="shared" si="3"/>
        <v>1.4011597864155709</v>
      </c>
      <c r="H48" s="13">
        <f t="shared" si="3"/>
        <v>1.4233767779563173</v>
      </c>
      <c r="I48" s="13">
        <f t="shared" si="3"/>
        <v>1.3526992585727526</v>
      </c>
      <c r="J48" s="13">
        <f>(J32*10)/J11</f>
        <v>1.7942273046326627</v>
      </c>
      <c r="K48" s="13">
        <f t="shared" ref="K48:Q48" si="4">(K32*10)/K11</f>
        <v>1.7226645907473308</v>
      </c>
      <c r="L48" s="13">
        <f t="shared" si="4"/>
        <v>1.4121231888241068</v>
      </c>
      <c r="M48" s="13">
        <f t="shared" si="4"/>
        <v>1.5213366033108524</v>
      </c>
      <c r="N48" s="13">
        <f t="shared" si="4"/>
        <v>1.5155587885985748</v>
      </c>
      <c r="O48" s="13">
        <f t="shared" si="4"/>
        <v>1.6837317507418397</v>
      </c>
      <c r="P48" s="13">
        <f t="shared" si="4"/>
        <v>1.8392896634615385</v>
      </c>
      <c r="Q48" s="13">
        <f t="shared" si="4"/>
        <v>2.1857419127988749</v>
      </c>
    </row>
    <row r="49" spans="2:17" x14ac:dyDescent="0.25">
      <c r="B49" s="12">
        <v>26</v>
      </c>
      <c r="C49" s="8" t="s">
        <v>30</v>
      </c>
      <c r="D49" s="17" t="s">
        <v>39</v>
      </c>
      <c r="E49" s="13"/>
      <c r="F49" s="13"/>
      <c r="G49" s="13"/>
      <c r="H49" s="13"/>
      <c r="I49" s="13"/>
      <c r="J49" s="13">
        <v>0.78724999999999989</v>
      </c>
      <c r="K49" s="13">
        <v>1.3457499999999998</v>
      </c>
      <c r="L49" s="13">
        <v>1.5305833333333332</v>
      </c>
      <c r="M49" s="13">
        <v>1.742</v>
      </c>
      <c r="N49" s="13">
        <v>1.9770000000000003</v>
      </c>
      <c r="O49" s="13">
        <v>2.2080000000000002</v>
      </c>
      <c r="P49" s="13">
        <v>2.3239999999999998</v>
      </c>
      <c r="Q49" s="18">
        <v>1.526</v>
      </c>
    </row>
    <row r="50" spans="2:17" x14ac:dyDescent="0.25">
      <c r="B50" s="12">
        <v>27</v>
      </c>
      <c r="C50" s="8" t="s">
        <v>31</v>
      </c>
      <c r="D50" s="17" t="s">
        <v>39</v>
      </c>
      <c r="E50" s="13"/>
      <c r="F50" s="13"/>
      <c r="G50" s="13"/>
      <c r="H50" s="13"/>
      <c r="I50" s="13"/>
      <c r="J50" s="13">
        <v>2.5352575522150791</v>
      </c>
      <c r="K50" s="13">
        <v>3.1502705258412065</v>
      </c>
      <c r="L50" s="13">
        <v>2.9767910496775243</v>
      </c>
      <c r="M50" s="13">
        <v>3.1304771819922235</v>
      </c>
      <c r="N50" s="13">
        <v>3.6753976886641579</v>
      </c>
      <c r="O50" s="13">
        <v>3.8282695665567283</v>
      </c>
      <c r="P50" s="13">
        <v>3.7154025904576526</v>
      </c>
      <c r="Q50" s="15">
        <v>3.2311868184197681</v>
      </c>
    </row>
    <row r="51" spans="2:17" x14ac:dyDescent="0.25">
      <c r="B51" s="12">
        <v>28</v>
      </c>
      <c r="C51" s="8" t="s">
        <v>32</v>
      </c>
      <c r="D51" s="17" t="s">
        <v>40</v>
      </c>
      <c r="E51" s="33">
        <v>348.08</v>
      </c>
      <c r="F51" s="33">
        <v>357.28</v>
      </c>
      <c r="G51" s="33">
        <v>377.96</v>
      </c>
      <c r="H51" s="33">
        <v>329.65</v>
      </c>
      <c r="I51" s="33">
        <v>341.7</v>
      </c>
      <c r="J51" s="33">
        <v>436.13</v>
      </c>
      <c r="K51" s="33">
        <v>555.65</v>
      </c>
      <c r="L51" s="33">
        <v>512.49</v>
      </c>
      <c r="M51" s="33">
        <v>545.13</v>
      </c>
      <c r="N51" s="33">
        <v>581.84</v>
      </c>
      <c r="O51" s="33">
        <v>676.79</v>
      </c>
      <c r="P51" s="33">
        <v>707.89</v>
      </c>
      <c r="Q51" s="33">
        <v>527.54</v>
      </c>
    </row>
    <row r="52" spans="2:17" x14ac:dyDescent="0.25">
      <c r="B52" s="12">
        <v>29</v>
      </c>
      <c r="C52" s="8" t="s">
        <v>38</v>
      </c>
      <c r="D52" s="17" t="s">
        <v>40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5"/>
    </row>
    <row r="53" spans="2:17" x14ac:dyDescent="0.25">
      <c r="B53" s="12">
        <v>30</v>
      </c>
      <c r="C53" s="8" t="s">
        <v>33</v>
      </c>
      <c r="D53" s="17" t="s">
        <v>40</v>
      </c>
      <c r="E53" s="33">
        <v>76.92</v>
      </c>
      <c r="F53" s="33">
        <v>85.39</v>
      </c>
      <c r="G53" s="33">
        <v>51.03</v>
      </c>
      <c r="H53" s="33">
        <v>7.88</v>
      </c>
      <c r="I53" s="33">
        <v>59.63</v>
      </c>
      <c r="J53" s="33">
        <v>166.13</v>
      </c>
      <c r="K53" s="33">
        <v>148.58000000000001</v>
      </c>
      <c r="L53" s="33">
        <v>115.51</v>
      </c>
      <c r="M53" s="33">
        <v>76.2</v>
      </c>
      <c r="N53" s="33">
        <v>75.88</v>
      </c>
      <c r="O53" s="33">
        <v>140.22999999999999</v>
      </c>
      <c r="P53" s="33">
        <v>160.49</v>
      </c>
      <c r="Q53" s="33">
        <v>141.03</v>
      </c>
    </row>
    <row r="54" spans="2:17" x14ac:dyDescent="0.25">
      <c r="B54" s="12">
        <v>31</v>
      </c>
      <c r="C54" s="8" t="s">
        <v>34</v>
      </c>
      <c r="D54" s="17" t="s">
        <v>41</v>
      </c>
      <c r="E54" s="13"/>
      <c r="F54" s="13"/>
      <c r="G54" s="13"/>
      <c r="H54" s="13"/>
      <c r="I54" s="13"/>
      <c r="J54" s="31"/>
      <c r="K54" s="31">
        <v>3.5990000000000002</v>
      </c>
      <c r="L54" s="31">
        <v>3.6389999999999998</v>
      </c>
      <c r="M54" s="31">
        <v>16.204999999999998</v>
      </c>
      <c r="N54" s="31">
        <v>13.092000000000001</v>
      </c>
      <c r="O54" s="31">
        <v>16.195</v>
      </c>
      <c r="P54" s="31">
        <v>50.637</v>
      </c>
      <c r="Q54" s="18">
        <v>108.956</v>
      </c>
    </row>
    <row r="55" spans="2:17" x14ac:dyDescent="0.25">
      <c r="B55" s="12">
        <v>32</v>
      </c>
      <c r="C55" s="8" t="s">
        <v>35</v>
      </c>
      <c r="D55" s="17" t="s">
        <v>40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5"/>
    </row>
    <row r="56" spans="2:17" x14ac:dyDescent="0.25">
      <c r="B56" s="12">
        <v>33</v>
      </c>
      <c r="C56" s="8" t="s">
        <v>36</v>
      </c>
      <c r="D56" s="17" t="s">
        <v>37</v>
      </c>
      <c r="E56" s="13"/>
      <c r="F56" s="13"/>
      <c r="G56" s="13"/>
      <c r="H56" s="13"/>
      <c r="I56" s="13"/>
      <c r="J56" s="13"/>
      <c r="K56" s="31">
        <v>8.5278400000000004E-2</v>
      </c>
      <c r="L56" s="31">
        <v>0.243755</v>
      </c>
      <c r="M56" s="31">
        <v>1.4379947</v>
      </c>
      <c r="N56" s="31">
        <v>0.89206830000000004</v>
      </c>
      <c r="O56" s="32">
        <v>2.0006754999999998</v>
      </c>
      <c r="P56" s="31">
        <v>7.5248958999999997</v>
      </c>
      <c r="Q56" s="18">
        <v>15.900415199999999</v>
      </c>
    </row>
  </sheetData>
  <mergeCells count="7">
    <mergeCell ref="B6:Q6"/>
    <mergeCell ref="B7:Q7"/>
    <mergeCell ref="M1:P1"/>
    <mergeCell ref="B2:Q2"/>
    <mergeCell ref="B3:Q3"/>
    <mergeCell ref="B4:Q4"/>
    <mergeCell ref="B5:Q5"/>
  </mergeCells>
  <pageMargins left="0.31496062992125984" right="0.11811023622047245" top="0.35433070866141736" bottom="0.35433070866141736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56"/>
  <sheetViews>
    <sheetView topLeftCell="A7" zoomScale="108" zoomScaleNormal="108" workbookViewId="0">
      <pane xSplit="4" ySplit="2" topLeftCell="E39" activePane="bottomRight" state="frozen"/>
      <selection activeCell="A7" sqref="A7"/>
      <selection pane="topRight" activeCell="E7" sqref="E7"/>
      <selection pane="bottomLeft" activeCell="A9" sqref="A9"/>
      <selection pane="bottomRight" activeCell="C59" sqref="C59"/>
    </sheetView>
  </sheetViews>
  <sheetFormatPr defaultRowHeight="15" x14ac:dyDescent="0.25"/>
  <cols>
    <col min="1" max="1" width="2" style="3" customWidth="1"/>
    <col min="2" max="2" width="5.28515625" style="14" customWidth="1"/>
    <col min="3" max="3" width="30.42578125" style="3" customWidth="1"/>
    <col min="4" max="4" width="7.5703125" style="14" customWidth="1"/>
    <col min="5" max="16" width="9.28515625" style="3" bestFit="1" customWidth="1"/>
    <col min="17" max="17" width="10.42578125" style="3" bestFit="1" customWidth="1"/>
    <col min="18" max="16384" width="9.140625" style="3"/>
  </cols>
  <sheetData>
    <row r="1" spans="2:17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38" t="s">
        <v>18</v>
      </c>
      <c r="N1" s="38"/>
      <c r="O1" s="38"/>
      <c r="P1" s="38"/>
    </row>
    <row r="2" spans="2:17" x14ac:dyDescent="0.25">
      <c r="B2" s="35" t="s">
        <v>71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2:17" x14ac:dyDescent="0.25">
      <c r="B3" s="35" t="s">
        <v>75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x14ac:dyDescent="0.2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2:17" x14ac:dyDescent="0.25">
      <c r="B5" s="35" t="s">
        <v>74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x14ac:dyDescent="0.25">
      <c r="B6" s="35" t="s">
        <v>76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2:17" x14ac:dyDescent="0.2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2:17" s="6" customFormat="1" x14ac:dyDescent="0.25">
      <c r="B8" s="4" t="s">
        <v>2</v>
      </c>
      <c r="C8" s="5"/>
      <c r="D8" s="4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89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x14ac:dyDescent="0.25">
      <c r="B9" s="7">
        <v>1</v>
      </c>
      <c r="C9" s="8" t="s">
        <v>15</v>
      </c>
      <c r="D9" s="16" t="s">
        <v>16</v>
      </c>
      <c r="E9" s="15">
        <v>89.82</v>
      </c>
      <c r="F9" s="15">
        <v>95.528054794520557</v>
      </c>
      <c r="G9" s="15">
        <v>92.506</v>
      </c>
      <c r="H9" s="15">
        <v>92.69</v>
      </c>
      <c r="I9" s="15">
        <v>88.95</v>
      </c>
      <c r="J9" s="15">
        <v>89.31</v>
      </c>
      <c r="K9" s="15">
        <v>87</v>
      </c>
      <c r="L9" s="15">
        <v>89.300191118838754</v>
      </c>
      <c r="M9" s="15">
        <v>85.525797768948536</v>
      </c>
      <c r="N9" s="15">
        <v>86.720976892209805</v>
      </c>
      <c r="O9" s="15">
        <v>84.64</v>
      </c>
      <c r="P9" s="15">
        <v>81.396033778993484</v>
      </c>
      <c r="Q9" s="15">
        <v>83.054680140138402</v>
      </c>
    </row>
    <row r="10" spans="2:17" x14ac:dyDescent="0.25">
      <c r="B10" s="7">
        <v>2</v>
      </c>
      <c r="C10" s="8" t="s">
        <v>19</v>
      </c>
      <c r="D10" s="16" t="s">
        <v>16</v>
      </c>
      <c r="E10" s="15">
        <f>E13*100000/(84*24*365)</f>
        <v>77.691753642096103</v>
      </c>
      <c r="F10" s="15">
        <f>F13*100000/(84*24*365)</f>
        <v>86.703631224179176</v>
      </c>
      <c r="G10" s="15">
        <f>G13*100000/(84*24*365)</f>
        <v>88.87801696020874</v>
      </c>
      <c r="H10" s="15">
        <f>H13*100000/(84*24*366)</f>
        <v>89.41920916818458</v>
      </c>
      <c r="I10" s="15">
        <f>I13*100000/(84*24*365)</f>
        <v>89.762584257447273</v>
      </c>
      <c r="J10" s="15">
        <f>J13*100000/(84*24*365)</f>
        <v>90.054903239834744</v>
      </c>
      <c r="K10" s="15">
        <f>K13*100000/(84*24*365)</f>
        <v>87.51739508588831</v>
      </c>
      <c r="L10" s="15">
        <f>L13*100000/(84*24*366)</f>
        <v>90.269510582010625</v>
      </c>
      <c r="M10" s="15">
        <f>M13*100000/(84*24*365)</f>
        <v>85.984724940204387</v>
      </c>
      <c r="N10" s="15">
        <f>N13*100000/(84*24*365)</f>
        <v>87.199798869319409</v>
      </c>
      <c r="O10" s="15">
        <f>O13*100000/(84*24*365)</f>
        <v>85.44028593172429</v>
      </c>
      <c r="P10" s="15">
        <f>P13*100000/(135*24*366)</f>
        <v>73.469481548944216</v>
      </c>
      <c r="Q10" s="15">
        <f>Q13*100000/(135*24*365)</f>
        <v>77.405411804498527</v>
      </c>
    </row>
    <row r="11" spans="2:17" x14ac:dyDescent="0.25">
      <c r="B11" s="7">
        <v>3</v>
      </c>
      <c r="C11" s="8" t="s">
        <v>90</v>
      </c>
      <c r="D11" s="16" t="s">
        <v>41</v>
      </c>
      <c r="E11" s="9">
        <v>558.20000000000005</v>
      </c>
      <c r="F11" s="9">
        <v>622.6</v>
      </c>
      <c r="G11" s="9">
        <v>630.5</v>
      </c>
      <c r="H11" s="9">
        <v>634.70000000000005</v>
      </c>
      <c r="I11" s="9">
        <v>637.4</v>
      </c>
      <c r="J11" s="9">
        <v>642.70000000000005</v>
      </c>
      <c r="K11" s="9">
        <v>626.9</v>
      </c>
      <c r="L11" s="9">
        <v>648.5</v>
      </c>
      <c r="M11" s="9">
        <v>616</v>
      </c>
      <c r="N11" s="9">
        <v>627</v>
      </c>
      <c r="O11" s="9">
        <v>607</v>
      </c>
      <c r="P11" s="9">
        <v>600</v>
      </c>
      <c r="Q11" s="9">
        <v>855</v>
      </c>
    </row>
    <row r="12" spans="2:17" x14ac:dyDescent="0.25">
      <c r="B12" s="7">
        <v>4</v>
      </c>
      <c r="C12" s="8" t="s">
        <v>91</v>
      </c>
      <c r="D12" s="16" t="s">
        <v>41</v>
      </c>
      <c r="E12" s="9">
        <v>569.79999999999995</v>
      </c>
      <c r="F12" s="9">
        <v>637.6</v>
      </c>
      <c r="G12" s="9">
        <v>641</v>
      </c>
      <c r="H12" s="9">
        <v>646.70000000000005</v>
      </c>
      <c r="I12" s="9">
        <v>647.70000000000005</v>
      </c>
      <c r="J12" s="9">
        <v>650.29999999999995</v>
      </c>
      <c r="K12" s="9">
        <v>631.79999999999995</v>
      </c>
      <c r="L12" s="9">
        <v>652.5</v>
      </c>
      <c r="M12" s="9">
        <v>622</v>
      </c>
      <c r="N12" s="9">
        <v>632</v>
      </c>
      <c r="O12" s="9">
        <v>611</v>
      </c>
      <c r="P12" s="9">
        <v>607</v>
      </c>
      <c r="Q12" s="9">
        <v>886</v>
      </c>
    </row>
    <row r="13" spans="2:17" x14ac:dyDescent="0.25">
      <c r="B13" s="7">
        <v>5</v>
      </c>
      <c r="C13" s="8" t="s">
        <v>42</v>
      </c>
      <c r="D13" s="16" t="s">
        <v>41</v>
      </c>
      <c r="E13" s="9">
        <v>571.68700000000001</v>
      </c>
      <c r="F13" s="9">
        <v>638</v>
      </c>
      <c r="G13" s="9">
        <v>654</v>
      </c>
      <c r="H13" s="9">
        <v>659.78499999999997</v>
      </c>
      <c r="I13" s="9">
        <v>660.50900000000001</v>
      </c>
      <c r="J13" s="9">
        <v>662.66</v>
      </c>
      <c r="K13" s="9">
        <v>643.98800000000051</v>
      </c>
      <c r="L13" s="9">
        <v>666.05900000000031</v>
      </c>
      <c r="M13" s="9">
        <v>632.70999999999992</v>
      </c>
      <c r="N13" s="9">
        <v>641.65099999999995</v>
      </c>
      <c r="O13" s="9">
        <v>628.7038</v>
      </c>
      <c r="P13" s="9">
        <v>871.23050000000012</v>
      </c>
      <c r="Q13" s="9">
        <v>915.39639999999952</v>
      </c>
    </row>
    <row r="14" spans="2:17" x14ac:dyDescent="0.25">
      <c r="B14" s="7">
        <v>6</v>
      </c>
      <c r="C14" s="8" t="s">
        <v>43</v>
      </c>
      <c r="D14" s="16" t="s">
        <v>44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spans="2:17" x14ac:dyDescent="0.25">
      <c r="B15" s="7">
        <v>7</v>
      </c>
      <c r="C15" s="8" t="s">
        <v>45</v>
      </c>
      <c r="D15" s="16" t="s">
        <v>46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</row>
    <row r="16" spans="2:17" x14ac:dyDescent="0.25">
      <c r="B16" s="7">
        <v>8</v>
      </c>
      <c r="C16" s="8" t="s">
        <v>47</v>
      </c>
      <c r="D16" s="16" t="s">
        <v>48</v>
      </c>
      <c r="E16" s="9"/>
      <c r="F16" s="9"/>
      <c r="G16" s="9" t="s">
        <v>17</v>
      </c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spans="2:17" x14ac:dyDescent="0.25">
      <c r="B17" s="7">
        <v>9</v>
      </c>
      <c r="C17" s="8" t="s">
        <v>49</v>
      </c>
      <c r="D17" s="16" t="s">
        <v>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2:17" x14ac:dyDescent="0.25">
      <c r="B18" s="7">
        <v>10</v>
      </c>
      <c r="C18" s="8" t="s">
        <v>51</v>
      </c>
      <c r="D18" s="16" t="s">
        <v>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spans="2:17" ht="38.25" x14ac:dyDescent="0.25">
      <c r="B19" s="7">
        <v>11</v>
      </c>
      <c r="C19" s="10" t="s">
        <v>53</v>
      </c>
      <c r="D19" s="16" t="s">
        <v>54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2:17" x14ac:dyDescent="0.25">
      <c r="B20" s="7">
        <v>12</v>
      </c>
      <c r="C20" s="8" t="s">
        <v>55</v>
      </c>
      <c r="D20" s="16" t="s">
        <v>56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spans="2:17" x14ac:dyDescent="0.25">
      <c r="B21" s="7">
        <v>13</v>
      </c>
      <c r="C21" s="8" t="s">
        <v>57</v>
      </c>
      <c r="D21" s="16" t="s">
        <v>46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</row>
    <row r="22" spans="2:17" x14ac:dyDescent="0.25">
      <c r="B22" s="7">
        <v>14</v>
      </c>
      <c r="C22" s="8" t="s">
        <v>59</v>
      </c>
      <c r="D22" s="16" t="s">
        <v>58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</row>
    <row r="23" spans="2:17" x14ac:dyDescent="0.25">
      <c r="B23" s="7">
        <v>15</v>
      </c>
      <c r="C23" s="8" t="s">
        <v>61</v>
      </c>
      <c r="D23" s="16" t="s">
        <v>60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</row>
    <row r="24" spans="2:17" ht="38.25" x14ac:dyDescent="0.25">
      <c r="B24" s="7">
        <v>16</v>
      </c>
      <c r="C24" s="10" t="s">
        <v>62</v>
      </c>
      <c r="D24" s="16" t="s">
        <v>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</row>
    <row r="25" spans="2:17" x14ac:dyDescent="0.25">
      <c r="B25" s="7">
        <v>17</v>
      </c>
      <c r="C25" s="8" t="s">
        <v>63</v>
      </c>
      <c r="D25" s="16" t="s">
        <v>52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</row>
    <row r="26" spans="2:17" x14ac:dyDescent="0.25">
      <c r="B26" s="7">
        <v>18</v>
      </c>
      <c r="C26" s="8" t="s">
        <v>92</v>
      </c>
      <c r="D26" s="16" t="s">
        <v>52</v>
      </c>
      <c r="E26" s="15"/>
      <c r="F26" s="15"/>
      <c r="G26" s="15"/>
      <c r="H26" s="15"/>
      <c r="I26" s="15"/>
      <c r="J26" s="15">
        <v>3757.1161900000002</v>
      </c>
      <c r="K26" s="15">
        <v>3753.18</v>
      </c>
      <c r="L26" s="15">
        <v>3780.52</v>
      </c>
      <c r="M26" s="15">
        <v>3813.1048300000002</v>
      </c>
      <c r="N26" s="15">
        <v>3824.6538999999998</v>
      </c>
      <c r="O26" s="15">
        <v>3810.7892499999998</v>
      </c>
      <c r="P26" s="15">
        <v>2769.7658000000001</v>
      </c>
      <c r="Q26" s="15">
        <v>2512.0230999999999</v>
      </c>
    </row>
    <row r="27" spans="2:17" x14ac:dyDescent="0.25">
      <c r="B27" s="7">
        <v>19</v>
      </c>
      <c r="C27" s="8" t="s">
        <v>64</v>
      </c>
      <c r="D27" s="16" t="s">
        <v>16</v>
      </c>
      <c r="E27" s="9">
        <v>0.37987745042304616</v>
      </c>
      <c r="F27" s="9">
        <v>0.24239630094043887</v>
      </c>
      <c r="G27" s="9">
        <v>0.57672171253822624</v>
      </c>
      <c r="H27" s="9">
        <v>0.56647847404836427</v>
      </c>
      <c r="I27" s="9">
        <v>0.62213989514147416</v>
      </c>
      <c r="J27" s="9">
        <v>0.64460145474300534</v>
      </c>
      <c r="K27" s="9">
        <v>1.8073341428722258</v>
      </c>
      <c r="L27" s="9">
        <v>1.902849447271187</v>
      </c>
      <c r="M27" s="9">
        <v>1.7180964422879363</v>
      </c>
      <c r="N27" s="9">
        <v>1.5432065094576337</v>
      </c>
      <c r="O27" s="9">
        <v>1.7430465666025878</v>
      </c>
      <c r="P27" s="9">
        <v>3.0490208963070047</v>
      </c>
      <c r="Q27" s="9">
        <v>3.0950525914237828</v>
      </c>
    </row>
    <row r="28" spans="2:17" x14ac:dyDescent="0.25">
      <c r="B28" s="7">
        <v>20</v>
      </c>
      <c r="C28" s="8" t="s">
        <v>65</v>
      </c>
      <c r="D28" s="16" t="s">
        <v>66</v>
      </c>
      <c r="E28" s="15">
        <v>59.62</v>
      </c>
      <c r="F28" s="15">
        <v>41.36</v>
      </c>
      <c r="G28" s="15">
        <v>23.26</v>
      </c>
      <c r="H28" s="15">
        <v>8.58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9">
        <v>180.91239999999999</v>
      </c>
      <c r="Q28" s="9">
        <v>159.4794</v>
      </c>
    </row>
    <row r="29" spans="2:17" x14ac:dyDescent="0.25">
      <c r="B29" s="7">
        <v>21</v>
      </c>
      <c r="C29" s="8" t="s">
        <v>67</v>
      </c>
      <c r="D29" s="16" t="s">
        <v>66</v>
      </c>
      <c r="E29" s="15">
        <v>163.41</v>
      </c>
      <c r="F29" s="15">
        <v>163.43</v>
      </c>
      <c r="G29" s="15">
        <v>163.51</v>
      </c>
      <c r="H29" s="15">
        <v>165.12</v>
      </c>
      <c r="I29" s="15">
        <v>165.14</v>
      </c>
      <c r="J29" s="9">
        <v>165.13399999999999</v>
      </c>
      <c r="K29" s="9">
        <v>165.13399999999999</v>
      </c>
      <c r="L29" s="9">
        <v>165.47980000000001</v>
      </c>
      <c r="M29" s="9">
        <v>166.8013</v>
      </c>
      <c r="N29" s="9">
        <v>166.83150000000001</v>
      </c>
      <c r="O29" s="9">
        <v>167.0428</v>
      </c>
      <c r="P29" s="9">
        <v>260.91030000000001</v>
      </c>
      <c r="Q29" s="9">
        <v>261.3451</v>
      </c>
    </row>
    <row r="30" spans="2:17" ht="25.5" x14ac:dyDescent="0.25">
      <c r="B30" s="7">
        <v>22</v>
      </c>
      <c r="C30" s="10" t="s">
        <v>68</v>
      </c>
      <c r="D30" s="16" t="s">
        <v>66</v>
      </c>
      <c r="E30" s="15">
        <v>19.059999999999999</v>
      </c>
      <c r="F30" s="15">
        <v>19.260000000000002</v>
      </c>
      <c r="G30" s="15">
        <v>19.55</v>
      </c>
      <c r="H30" s="15">
        <v>19.82</v>
      </c>
      <c r="I30" s="15">
        <v>20.11</v>
      </c>
      <c r="J30" s="9">
        <v>37.8904</v>
      </c>
      <c r="K30" s="9">
        <v>38.940899999999999</v>
      </c>
      <c r="L30" s="9">
        <v>37.7468</v>
      </c>
      <c r="M30" s="9">
        <v>38.769199999999998</v>
      </c>
      <c r="N30" s="9">
        <v>39.941699999999997</v>
      </c>
      <c r="O30" s="9">
        <v>64.610600000000005</v>
      </c>
      <c r="P30" s="9">
        <v>88.766099999999994</v>
      </c>
      <c r="Q30" s="9">
        <v>84.626800000000003</v>
      </c>
    </row>
    <row r="31" spans="2:17" ht="25.5" x14ac:dyDescent="0.25">
      <c r="B31" s="7">
        <v>23</v>
      </c>
      <c r="C31" s="10" t="s">
        <v>69</v>
      </c>
      <c r="D31" s="16" t="s">
        <v>66</v>
      </c>
      <c r="E31" s="9">
        <v>330.33139999999997</v>
      </c>
      <c r="F31" s="9">
        <v>330.37189999999998</v>
      </c>
      <c r="G31" s="9">
        <v>330.65469999999999</v>
      </c>
      <c r="H31" s="9">
        <v>336.02800000000002</v>
      </c>
      <c r="I31" s="9">
        <v>336.07859999999999</v>
      </c>
      <c r="J31" s="9">
        <v>336.06790000000001</v>
      </c>
      <c r="K31" s="9">
        <v>336.06790000000001</v>
      </c>
      <c r="L31" s="9">
        <v>337.22059999999999</v>
      </c>
      <c r="M31" s="9">
        <v>341.62560000000002</v>
      </c>
      <c r="N31" s="9">
        <v>341.72609999999997</v>
      </c>
      <c r="O31" s="9">
        <v>342.43040000000002</v>
      </c>
      <c r="P31" s="9">
        <v>655.32209999999998</v>
      </c>
      <c r="Q31" s="9">
        <v>656.77139999999997</v>
      </c>
    </row>
    <row r="32" spans="2:17" ht="25.5" x14ac:dyDescent="0.25">
      <c r="B32" s="7">
        <v>24</v>
      </c>
      <c r="C32" s="11" t="s">
        <v>20</v>
      </c>
      <c r="D32" s="16" t="s">
        <v>66</v>
      </c>
      <c r="E32" s="15">
        <v>54.27</v>
      </c>
      <c r="F32" s="15">
        <v>53.86</v>
      </c>
      <c r="G32" s="15">
        <v>53.83</v>
      </c>
      <c r="H32" s="15">
        <v>53.54</v>
      </c>
      <c r="I32" s="15">
        <v>53.42</v>
      </c>
      <c r="J32" s="9">
        <v>79.297499999999999</v>
      </c>
      <c r="K32" s="9">
        <v>82.0839</v>
      </c>
      <c r="L32" s="9">
        <v>71.209900000000005</v>
      </c>
      <c r="M32" s="9">
        <v>73.422600000000003</v>
      </c>
      <c r="N32" s="9">
        <v>76.322900000000004</v>
      </c>
      <c r="O32" s="9">
        <v>81.611099999999993</v>
      </c>
      <c r="P32" s="9">
        <v>139.89599999999999</v>
      </c>
      <c r="Q32" s="9">
        <v>143.4803</v>
      </c>
    </row>
    <row r="33" spans="2:17" ht="25.5" x14ac:dyDescent="0.25">
      <c r="B33" s="7"/>
      <c r="C33" s="11" t="s">
        <v>21</v>
      </c>
      <c r="D33" s="16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5"/>
    </row>
    <row r="34" spans="2:17" x14ac:dyDescent="0.25">
      <c r="B34" s="7"/>
      <c r="C34" s="8" t="s">
        <v>22</v>
      </c>
      <c r="D34" s="16" t="s">
        <v>66</v>
      </c>
      <c r="E34" s="18">
        <v>22.87</v>
      </c>
      <c r="F34" s="15">
        <v>22.88</v>
      </c>
      <c r="G34" s="15">
        <v>22.89</v>
      </c>
      <c r="H34" s="15">
        <v>23</v>
      </c>
      <c r="I34" s="15">
        <v>23.12</v>
      </c>
      <c r="J34" s="9">
        <v>30.837399999999999</v>
      </c>
      <c r="K34" s="9">
        <v>31.9666</v>
      </c>
      <c r="L34" s="9">
        <v>32.031500000000001</v>
      </c>
      <c r="M34" s="9">
        <v>32.193100000000001</v>
      </c>
      <c r="N34" s="9">
        <v>32.712699999999998</v>
      </c>
      <c r="O34" s="9">
        <v>32.736400000000003</v>
      </c>
      <c r="P34" s="9">
        <v>51.136800000000001</v>
      </c>
      <c r="Q34" s="9">
        <v>51.455199999999998</v>
      </c>
    </row>
    <row r="35" spans="2:17" x14ac:dyDescent="0.25">
      <c r="B35" s="7"/>
      <c r="C35" s="8" t="s">
        <v>23</v>
      </c>
      <c r="D35" s="16" t="s">
        <v>16</v>
      </c>
      <c r="E35" s="15">
        <v>14</v>
      </c>
      <c r="F35" s="15">
        <v>14</v>
      </c>
      <c r="G35" s="15">
        <v>14</v>
      </c>
      <c r="H35" s="15">
        <v>14</v>
      </c>
      <c r="I35" s="15">
        <v>14</v>
      </c>
      <c r="J35" s="18">
        <v>18.673999999999999</v>
      </c>
      <c r="K35" s="18">
        <v>19.358000000000001</v>
      </c>
      <c r="L35" s="18">
        <v>19.376999999999999</v>
      </c>
      <c r="M35" s="18">
        <v>19.376999999999999</v>
      </c>
      <c r="N35" s="18">
        <v>19.61</v>
      </c>
      <c r="O35" s="18">
        <v>19.61</v>
      </c>
      <c r="P35" s="18">
        <v>19.704999999999998</v>
      </c>
      <c r="Q35" s="18">
        <v>19.704999999999998</v>
      </c>
    </row>
    <row r="36" spans="2:17" x14ac:dyDescent="0.25">
      <c r="B36" s="7"/>
      <c r="C36" s="5" t="s">
        <v>24</v>
      </c>
      <c r="D36" s="16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5"/>
    </row>
    <row r="37" spans="2:17" x14ac:dyDescent="0.25">
      <c r="B37" s="7"/>
      <c r="C37" s="8" t="s">
        <v>25</v>
      </c>
      <c r="D37" s="16" t="s">
        <v>66</v>
      </c>
      <c r="E37" s="15">
        <v>3.22</v>
      </c>
      <c r="F37" s="15">
        <v>2.4900000000000002</v>
      </c>
      <c r="G37" s="15">
        <v>2.0499999999999998</v>
      </c>
      <c r="H37" s="15">
        <v>1.1000000000000001</v>
      </c>
      <c r="I37" s="15">
        <v>0.34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9">
        <v>7.0998999999999999</v>
      </c>
      <c r="Q37" s="9">
        <v>6.4282000000000004</v>
      </c>
    </row>
    <row r="38" spans="2:17" x14ac:dyDescent="0.25">
      <c r="B38" s="7"/>
      <c r="C38" s="8" t="s">
        <v>26</v>
      </c>
      <c r="D38" s="16" t="s">
        <v>16</v>
      </c>
      <c r="E38" s="15">
        <v>4.63</v>
      </c>
      <c r="F38" s="15">
        <v>4.92</v>
      </c>
      <c r="G38" s="15">
        <v>6.34</v>
      </c>
      <c r="H38" s="15">
        <v>6.92</v>
      </c>
      <c r="I38" s="15">
        <v>7.92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9">
        <v>3.8250000000000002</v>
      </c>
      <c r="P38" s="9">
        <v>3.7770000000000001</v>
      </c>
      <c r="Q38" s="9">
        <v>3.7770000000000001</v>
      </c>
    </row>
    <row r="39" spans="2:17" ht="25.5" x14ac:dyDescent="0.25">
      <c r="B39" s="7"/>
      <c r="C39" s="11" t="s">
        <v>27</v>
      </c>
      <c r="D39" s="16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5"/>
    </row>
    <row r="40" spans="2:17" x14ac:dyDescent="0.25">
      <c r="B40" s="7"/>
      <c r="C40" s="8" t="s">
        <v>22</v>
      </c>
      <c r="D40" s="16" t="s">
        <v>66</v>
      </c>
      <c r="E40" s="15">
        <v>18.28</v>
      </c>
      <c r="F40" s="15">
        <v>18.28</v>
      </c>
      <c r="G40" s="15">
        <v>18.29</v>
      </c>
      <c r="H40" s="15">
        <v>18.45</v>
      </c>
      <c r="I40" s="15">
        <v>18.600000000000001</v>
      </c>
      <c r="J40" s="9">
        <v>17.148499999999999</v>
      </c>
      <c r="K40" s="9">
        <v>17.148199999999999</v>
      </c>
      <c r="L40" s="9">
        <v>4.7427999999999999</v>
      </c>
      <c r="M40" s="9">
        <v>4.9634999999999998</v>
      </c>
      <c r="N40" s="9">
        <v>5.4028999999999998</v>
      </c>
      <c r="O40" s="9">
        <v>5.4435000000000002</v>
      </c>
      <c r="P40" s="9">
        <v>21.480899999999998</v>
      </c>
      <c r="Q40" s="9">
        <v>22.6967</v>
      </c>
    </row>
    <row r="41" spans="2:17" x14ac:dyDescent="0.25">
      <c r="B41" s="7"/>
      <c r="C41" s="8" t="s">
        <v>23</v>
      </c>
      <c r="D41" s="16" t="s">
        <v>16</v>
      </c>
      <c r="E41" s="15">
        <v>5.53</v>
      </c>
      <c r="F41" s="15">
        <v>5.53</v>
      </c>
      <c r="G41" s="15">
        <v>5.53</v>
      </c>
      <c r="H41" s="15">
        <v>5.53</v>
      </c>
      <c r="I41" s="15">
        <v>5.53</v>
      </c>
      <c r="J41" s="9">
        <v>5.1025999999999998</v>
      </c>
      <c r="K41" s="9">
        <v>5.1025999999999998</v>
      </c>
      <c r="L41" s="9">
        <v>5.1025999999999998</v>
      </c>
      <c r="M41" s="9">
        <v>5.1025999999999998</v>
      </c>
      <c r="N41" s="9">
        <v>5.1025999999999998</v>
      </c>
      <c r="O41" s="15">
        <v>0</v>
      </c>
      <c r="P41" s="9">
        <v>5.0804999999999998</v>
      </c>
      <c r="Q41" s="9">
        <v>5.0804999999999998</v>
      </c>
    </row>
    <row r="42" spans="2:17" x14ac:dyDescent="0.25">
      <c r="B42" s="7"/>
      <c r="C42" s="8" t="s">
        <v>28</v>
      </c>
      <c r="D42" s="16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5"/>
    </row>
    <row r="43" spans="2:17" x14ac:dyDescent="0.25">
      <c r="B43" s="7"/>
      <c r="C43" s="8" t="s">
        <v>25</v>
      </c>
      <c r="D43" s="16" t="s">
        <v>66</v>
      </c>
      <c r="E43" s="15">
        <v>1.95</v>
      </c>
      <c r="F43" s="15">
        <v>1.97</v>
      </c>
      <c r="G43" s="15">
        <v>2</v>
      </c>
      <c r="H43" s="15">
        <v>2.0299999999999998</v>
      </c>
      <c r="I43" s="15">
        <v>2.06</v>
      </c>
      <c r="J43" s="9">
        <v>4.6416000000000004</v>
      </c>
      <c r="K43" s="9">
        <v>4.7702999999999998</v>
      </c>
      <c r="L43" s="9">
        <v>4.6239999999999997</v>
      </c>
      <c r="M43" s="9">
        <v>4.7492000000000001</v>
      </c>
      <c r="N43" s="9">
        <v>4.8929</v>
      </c>
      <c r="O43" s="9">
        <v>8.7224000000000004</v>
      </c>
      <c r="P43" s="9">
        <v>11.9834</v>
      </c>
      <c r="Q43" s="9">
        <v>11.4246</v>
      </c>
    </row>
    <row r="44" spans="2:17" x14ac:dyDescent="0.25">
      <c r="B44" s="7"/>
      <c r="C44" s="8" t="s">
        <v>23</v>
      </c>
      <c r="D44" s="16" t="s">
        <v>16</v>
      </c>
      <c r="E44" s="15">
        <v>10.25</v>
      </c>
      <c r="F44" s="15">
        <v>10.25</v>
      </c>
      <c r="G44" s="15">
        <v>10.25</v>
      </c>
      <c r="H44" s="15">
        <v>10.25</v>
      </c>
      <c r="I44" s="15">
        <v>10.25</v>
      </c>
      <c r="J44" s="15">
        <v>12.25</v>
      </c>
      <c r="K44" s="15">
        <v>12.25</v>
      </c>
      <c r="L44" s="15">
        <v>12.25</v>
      </c>
      <c r="M44" s="15">
        <v>12.25</v>
      </c>
      <c r="N44" s="15">
        <v>12.25</v>
      </c>
      <c r="O44" s="15">
        <v>13.5</v>
      </c>
      <c r="P44" s="15">
        <v>13.5</v>
      </c>
      <c r="Q44" s="15">
        <v>13.5</v>
      </c>
    </row>
    <row r="45" spans="2:17" ht="25.5" x14ac:dyDescent="0.25">
      <c r="B45" s="7"/>
      <c r="C45" s="10" t="s">
        <v>29</v>
      </c>
      <c r="D45" s="16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5"/>
    </row>
    <row r="46" spans="2:17" x14ac:dyDescent="0.25">
      <c r="B46" s="7"/>
      <c r="C46" s="8" t="s">
        <v>25</v>
      </c>
      <c r="D46" s="16" t="s">
        <v>66</v>
      </c>
      <c r="E46" s="15">
        <v>7.95</v>
      </c>
      <c r="F46" s="15">
        <v>8.24</v>
      </c>
      <c r="G46" s="15">
        <v>8.6</v>
      </c>
      <c r="H46" s="15">
        <v>8.9499999999999993</v>
      </c>
      <c r="I46" s="15">
        <v>9.3000000000000007</v>
      </c>
      <c r="J46" s="15">
        <v>26.67</v>
      </c>
      <c r="K46" s="9">
        <v>28.198799999999999</v>
      </c>
      <c r="L46" s="9">
        <v>29.811599999999999</v>
      </c>
      <c r="M46" s="9">
        <v>31.5168</v>
      </c>
      <c r="N46" s="9">
        <v>33.314399999999999</v>
      </c>
      <c r="O46" s="9">
        <v>34.708799999999997</v>
      </c>
      <c r="P46" s="9">
        <v>48.195</v>
      </c>
      <c r="Q46" s="9">
        <v>5147.55</v>
      </c>
    </row>
    <row r="47" spans="2:17" x14ac:dyDescent="0.25">
      <c r="B47" s="7"/>
      <c r="C47" s="8" t="s">
        <v>23</v>
      </c>
      <c r="D47" s="16" t="s">
        <v>16</v>
      </c>
      <c r="E47" s="29">
        <f t="shared" ref="E47:Q47" si="0">+(E46/E31)*100</f>
        <v>2.4066740249337486</v>
      </c>
      <c r="F47" s="29">
        <f t="shared" si="0"/>
        <v>2.4941588555200971</v>
      </c>
      <c r="G47" s="29">
        <f t="shared" si="0"/>
        <v>2.6009005769462825</v>
      </c>
      <c r="H47" s="29">
        <f t="shared" si="0"/>
        <v>2.663468520480436</v>
      </c>
      <c r="I47" s="29">
        <f t="shared" si="0"/>
        <v>2.7672098134186469</v>
      </c>
      <c r="J47" s="29">
        <f t="shared" si="0"/>
        <v>7.9358962876252086</v>
      </c>
      <c r="K47" s="29">
        <f t="shared" si="0"/>
        <v>8.3908043582859282</v>
      </c>
      <c r="L47" s="29">
        <f t="shared" si="0"/>
        <v>8.8403851959221935</v>
      </c>
      <c r="M47" s="29">
        <f t="shared" si="0"/>
        <v>9.2255381329736394</v>
      </c>
      <c r="N47" s="29">
        <f t="shared" si="0"/>
        <v>9.7488602714279082</v>
      </c>
      <c r="O47" s="29">
        <f t="shared" si="0"/>
        <v>10.136015961199705</v>
      </c>
      <c r="P47" s="29">
        <f t="shared" si="0"/>
        <v>7.3543986995097521</v>
      </c>
      <c r="Q47" s="29">
        <f t="shared" si="0"/>
        <v>783.76585825753068</v>
      </c>
    </row>
    <row r="48" spans="2:17" x14ac:dyDescent="0.25">
      <c r="B48" s="12">
        <v>25</v>
      </c>
      <c r="C48" s="8" t="s">
        <v>70</v>
      </c>
      <c r="D48" s="17" t="s">
        <v>39</v>
      </c>
      <c r="E48" s="13">
        <f t="shared" ref="E48:Q48" si="1">(E32*10)/E11</f>
        <v>0.97223217484772484</v>
      </c>
      <c r="F48" s="13">
        <f t="shared" si="1"/>
        <v>0.86508191455187922</v>
      </c>
      <c r="G48" s="13">
        <f t="shared" si="1"/>
        <v>0.853766851704996</v>
      </c>
      <c r="H48" s="13">
        <f t="shared" si="1"/>
        <v>0.84354813297620912</v>
      </c>
      <c r="I48" s="13">
        <f t="shared" si="1"/>
        <v>0.83809224976466912</v>
      </c>
      <c r="J48" s="13">
        <f t="shared" si="1"/>
        <v>1.2338182666874125</v>
      </c>
      <c r="K48" s="13">
        <f t="shared" si="1"/>
        <v>1.3093619397033018</v>
      </c>
      <c r="L48" s="13">
        <f t="shared" si="1"/>
        <v>1.0980709329221281</v>
      </c>
      <c r="M48" s="13">
        <f t="shared" si="1"/>
        <v>1.1919253246753247</v>
      </c>
      <c r="N48" s="13">
        <f t="shared" si="1"/>
        <v>1.2172711323763956</v>
      </c>
      <c r="O48" s="13">
        <f t="shared" si="1"/>
        <v>1.3444991762767708</v>
      </c>
      <c r="P48" s="13">
        <f t="shared" si="1"/>
        <v>2.3315999999999999</v>
      </c>
      <c r="Q48" s="13">
        <f t="shared" si="1"/>
        <v>1.67813216374269</v>
      </c>
    </row>
    <row r="49" spans="2:17" x14ac:dyDescent="0.25">
      <c r="B49" s="12">
        <v>26</v>
      </c>
      <c r="C49" s="8" t="s">
        <v>30</v>
      </c>
      <c r="D49" s="17" t="s">
        <v>39</v>
      </c>
      <c r="E49" s="13"/>
      <c r="F49" s="13"/>
      <c r="G49" s="13"/>
      <c r="H49" s="13"/>
      <c r="I49" s="13"/>
      <c r="J49" s="13">
        <v>0.94492500000000001</v>
      </c>
      <c r="K49" s="13">
        <v>1.7556</v>
      </c>
      <c r="L49" s="13">
        <v>2.056</v>
      </c>
      <c r="M49" s="13">
        <v>2.2754918733925256</v>
      </c>
      <c r="N49" s="13">
        <v>2.4955833333333333</v>
      </c>
      <c r="O49" s="13">
        <v>2.8930833333333337</v>
      </c>
      <c r="P49" s="13">
        <v>2.996</v>
      </c>
      <c r="Q49" s="13">
        <v>1.452</v>
      </c>
    </row>
    <row r="50" spans="2:17" x14ac:dyDescent="0.25">
      <c r="B50" s="12">
        <v>27</v>
      </c>
      <c r="C50" s="8" t="s">
        <v>31</v>
      </c>
      <c r="D50" s="17" t="s">
        <v>39</v>
      </c>
      <c r="E50" s="13"/>
      <c r="F50" s="13"/>
      <c r="G50" s="13"/>
      <c r="H50" s="13"/>
      <c r="I50" s="13"/>
      <c r="J50" s="13">
        <v>2.2411016164053654</v>
      </c>
      <c r="K50" s="13">
        <v>3.0965810001564527</v>
      </c>
      <c r="L50" s="13">
        <v>3.2491762317557766</v>
      </c>
      <c r="M50" s="13">
        <v>3.3485022413504191</v>
      </c>
      <c r="N50" s="13">
        <v>3.8304504596932918</v>
      </c>
      <c r="O50" s="13">
        <v>4.2244031575517047</v>
      </c>
      <c r="P50" s="13">
        <v>4.980777497326871</v>
      </c>
      <c r="Q50" s="13">
        <v>2.9060925511345022</v>
      </c>
    </row>
    <row r="51" spans="2:17" x14ac:dyDescent="0.25">
      <c r="B51" s="12">
        <v>28</v>
      </c>
      <c r="C51" s="8" t="s">
        <v>32</v>
      </c>
      <c r="D51" s="17" t="s">
        <v>40</v>
      </c>
      <c r="E51" s="33">
        <v>102.57</v>
      </c>
      <c r="F51" s="33">
        <v>122.62</v>
      </c>
      <c r="G51" s="33">
        <v>126.09</v>
      </c>
      <c r="H51" s="33">
        <v>120.75</v>
      </c>
      <c r="I51" s="33">
        <v>119.58</v>
      </c>
      <c r="J51" s="33">
        <v>146.93</v>
      </c>
      <c r="K51" s="33">
        <v>191.53</v>
      </c>
      <c r="L51" s="33">
        <v>210.23</v>
      </c>
      <c r="M51" s="33">
        <v>221.36</v>
      </c>
      <c r="N51" s="33">
        <v>236.32</v>
      </c>
      <c r="O51" s="33">
        <v>263.52999999999997</v>
      </c>
      <c r="P51" s="33">
        <v>295.16000000000003</v>
      </c>
      <c r="Q51" s="33">
        <v>259.58999999999997</v>
      </c>
    </row>
    <row r="52" spans="2:17" x14ac:dyDescent="0.25">
      <c r="B52" s="12">
        <v>29</v>
      </c>
      <c r="C52" s="8" t="s">
        <v>38</v>
      </c>
      <c r="D52" s="17" t="s">
        <v>40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2:17" x14ac:dyDescent="0.25">
      <c r="B53" s="12">
        <v>30</v>
      </c>
      <c r="C53" s="8" t="s">
        <v>33</v>
      </c>
      <c r="D53" s="17" t="s">
        <v>40</v>
      </c>
      <c r="E53" s="33">
        <v>17.829999999999998</v>
      </c>
      <c r="F53" s="33">
        <v>39.33</v>
      </c>
      <c r="G53" s="33">
        <v>22.44</v>
      </c>
      <c r="H53" s="33">
        <v>22.22</v>
      </c>
      <c r="I53" s="33">
        <v>22.68</v>
      </c>
      <c r="J53" s="33">
        <v>46.52</v>
      </c>
      <c r="K53" s="33">
        <v>30.22</v>
      </c>
      <c r="L53" s="33">
        <v>29.03</v>
      </c>
      <c r="M53" s="33">
        <v>12.08</v>
      </c>
      <c r="N53" s="33">
        <v>33.29</v>
      </c>
      <c r="O53" s="33">
        <v>39.68</v>
      </c>
      <c r="P53" s="33">
        <v>35.57</v>
      </c>
      <c r="Q53" s="33">
        <v>60.29</v>
      </c>
    </row>
    <row r="54" spans="2:17" x14ac:dyDescent="0.25">
      <c r="B54" s="12">
        <v>31</v>
      </c>
      <c r="C54" s="8" t="s">
        <v>34</v>
      </c>
      <c r="D54" s="17" t="s">
        <v>41</v>
      </c>
      <c r="E54" s="13"/>
      <c r="F54" s="13"/>
      <c r="G54" s="13"/>
      <c r="H54" s="13"/>
      <c r="I54" s="13"/>
      <c r="J54" s="13"/>
      <c r="K54" s="31">
        <v>5.1269999999999998</v>
      </c>
      <c r="L54" s="31">
        <v>4.2320000000000002</v>
      </c>
      <c r="M54" s="31">
        <v>5.5789999999999997</v>
      </c>
      <c r="N54" s="31">
        <v>4.7389999999999999</v>
      </c>
      <c r="O54" s="31">
        <f>4.981+7.083</f>
        <v>12.064</v>
      </c>
      <c r="P54" s="31">
        <f>10.242+51.769+10.357</f>
        <v>72.367999999999995</v>
      </c>
      <c r="Q54" s="18">
        <f>30.941+0.112</f>
        <v>31.052999999999997</v>
      </c>
    </row>
    <row r="55" spans="2:17" x14ac:dyDescent="0.25">
      <c r="B55" s="12">
        <v>32</v>
      </c>
      <c r="C55" s="8" t="s">
        <v>35</v>
      </c>
      <c r="D55" s="17" t="s">
        <v>40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5"/>
    </row>
    <row r="56" spans="2:17" x14ac:dyDescent="0.25">
      <c r="B56" s="12">
        <v>33</v>
      </c>
      <c r="C56" s="8" t="s">
        <v>36</v>
      </c>
      <c r="D56" s="17" t="s">
        <v>37</v>
      </c>
      <c r="E56" s="13"/>
      <c r="F56" s="13"/>
      <c r="G56" s="13"/>
      <c r="H56" s="13"/>
      <c r="I56" s="13"/>
      <c r="J56" s="13"/>
      <c r="K56" s="13">
        <v>1.4628406</v>
      </c>
      <c r="L56" s="13">
        <v>1.180674</v>
      </c>
      <c r="M56" s="13">
        <v>1.2257795</v>
      </c>
      <c r="N56" s="13">
        <v>0.67455759999999998</v>
      </c>
      <c r="O56" s="13">
        <v>2.6045796000000001</v>
      </c>
      <c r="P56" s="13">
        <v>13.993765099999999</v>
      </c>
      <c r="Q56" s="13">
        <v>4.8598600000000003</v>
      </c>
    </row>
  </sheetData>
  <mergeCells count="7">
    <mergeCell ref="B7:Q7"/>
    <mergeCell ref="M1:P1"/>
    <mergeCell ref="B2:Q2"/>
    <mergeCell ref="B3:Q3"/>
    <mergeCell ref="B4:Q4"/>
    <mergeCell ref="B5:Q5"/>
    <mergeCell ref="B6:Q6"/>
  </mergeCells>
  <pageMargins left="0.31496062992125984" right="0.11811023622047245" top="0.35433070866141736" bottom="0.35433070866141736" header="0.31496062992125984" footer="0.31496062992125984"/>
  <pageSetup paperSize="9" scale="90" orientation="landscape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6"/>
  <sheetViews>
    <sheetView topLeftCell="B37" zoomScale="110" zoomScaleNormal="110" workbookViewId="0">
      <selection activeCell="G52" sqref="G52"/>
    </sheetView>
  </sheetViews>
  <sheetFormatPr defaultRowHeight="15" x14ac:dyDescent="0.25"/>
  <cols>
    <col min="1" max="1" width="2" style="3" customWidth="1"/>
    <col min="2" max="2" width="5.28515625" style="14" customWidth="1"/>
    <col min="3" max="3" width="30.42578125" style="3" customWidth="1"/>
    <col min="4" max="4" width="9.5703125" style="14" customWidth="1"/>
    <col min="5" max="16" width="9.28515625" style="3" bestFit="1" customWidth="1"/>
    <col min="17" max="17" width="10.42578125" style="3" bestFit="1" customWidth="1"/>
    <col min="18" max="16384" width="9.140625" style="3"/>
  </cols>
  <sheetData>
    <row r="1" spans="2:17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38" t="s">
        <v>18</v>
      </c>
      <c r="N1" s="38"/>
      <c r="O1" s="38"/>
      <c r="P1" s="38"/>
    </row>
    <row r="2" spans="2:17" x14ac:dyDescent="0.25">
      <c r="B2" s="35" t="s">
        <v>71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2:17" x14ac:dyDescent="0.25">
      <c r="B3" s="35" t="s">
        <v>77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x14ac:dyDescent="0.2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2:17" x14ac:dyDescent="0.25">
      <c r="B5" s="35" t="s">
        <v>74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x14ac:dyDescent="0.25">
      <c r="B6" s="35" t="s">
        <v>93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2:17" x14ac:dyDescent="0.2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2:17" s="6" customFormat="1" x14ac:dyDescent="0.25">
      <c r="B8" s="4" t="s">
        <v>2</v>
      </c>
      <c r="C8" s="5"/>
      <c r="D8" s="4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89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x14ac:dyDescent="0.25">
      <c r="B9" s="7">
        <v>1</v>
      </c>
      <c r="C9" s="8" t="s">
        <v>15</v>
      </c>
      <c r="D9" s="7" t="s">
        <v>16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>
        <v>40.299999999999997</v>
      </c>
      <c r="Q9" s="15">
        <v>30.34</v>
      </c>
    </row>
    <row r="10" spans="2:17" x14ac:dyDescent="0.25">
      <c r="B10" s="7">
        <v>2</v>
      </c>
      <c r="C10" s="8" t="s">
        <v>19</v>
      </c>
      <c r="D10" s="7" t="s">
        <v>16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>
        <f>P13*100000/(65.42*24*366)</f>
        <v>22.127583628052225</v>
      </c>
      <c r="Q10" s="15">
        <f>Q13*100000/(65.42*24*365)</f>
        <v>31.727551793888189</v>
      </c>
    </row>
    <row r="11" spans="2:17" x14ac:dyDescent="0.25">
      <c r="B11" s="7">
        <v>3</v>
      </c>
      <c r="C11" s="8" t="s">
        <v>94</v>
      </c>
      <c r="D11" s="7" t="s">
        <v>41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>
        <v>59.012049999999995</v>
      </c>
      <c r="Q11" s="9">
        <v>163.70735000000002</v>
      </c>
    </row>
    <row r="12" spans="2:17" x14ac:dyDescent="0.25">
      <c r="B12" s="7">
        <v>4</v>
      </c>
      <c r="C12" s="8" t="s">
        <v>91</v>
      </c>
      <c r="D12" s="7" t="s">
        <v>41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>
        <v>58.845999999999982</v>
      </c>
      <c r="Q12" s="9">
        <v>175.92100000000005</v>
      </c>
    </row>
    <row r="13" spans="2:17" x14ac:dyDescent="0.25">
      <c r="B13" s="7">
        <v>5</v>
      </c>
      <c r="C13" s="8" t="s">
        <v>42</v>
      </c>
      <c r="D13" s="7" t="s">
        <v>41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>
        <v>127.15600000000001</v>
      </c>
      <c r="Q13" s="9">
        <v>181.82400000000007</v>
      </c>
    </row>
    <row r="14" spans="2:17" x14ac:dyDescent="0.25">
      <c r="B14" s="7">
        <v>6</v>
      </c>
      <c r="C14" s="8" t="s">
        <v>43</v>
      </c>
      <c r="D14" s="7" t="s">
        <v>44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spans="2:17" x14ac:dyDescent="0.25">
      <c r="B15" s="7">
        <v>7</v>
      </c>
      <c r="C15" s="8" t="s">
        <v>45</v>
      </c>
      <c r="D15" s="7" t="s">
        <v>46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</row>
    <row r="16" spans="2:17" x14ac:dyDescent="0.25">
      <c r="B16" s="7">
        <v>8</v>
      </c>
      <c r="C16" s="8" t="s">
        <v>47</v>
      </c>
      <c r="D16" s="7" t="s">
        <v>48</v>
      </c>
      <c r="E16" s="9"/>
      <c r="F16" s="9"/>
      <c r="G16" s="9" t="s">
        <v>17</v>
      </c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spans="2:17" x14ac:dyDescent="0.25">
      <c r="B17" s="7">
        <v>9</v>
      </c>
      <c r="C17" s="8" t="s">
        <v>49</v>
      </c>
      <c r="D17" s="7" t="s">
        <v>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2:17" x14ac:dyDescent="0.25">
      <c r="B18" s="7">
        <v>10</v>
      </c>
      <c r="C18" s="8" t="s">
        <v>51</v>
      </c>
      <c r="D18" s="7" t="s">
        <v>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spans="2:17" ht="38.25" x14ac:dyDescent="0.25">
      <c r="B19" s="7">
        <v>11</v>
      </c>
      <c r="C19" s="10" t="s">
        <v>53</v>
      </c>
      <c r="D19" s="7" t="s">
        <v>54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2:17" x14ac:dyDescent="0.25">
      <c r="B20" s="7">
        <v>12</v>
      </c>
      <c r="C20" s="8" t="s">
        <v>55</v>
      </c>
      <c r="D20" s="7" t="s">
        <v>56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spans="2:17" x14ac:dyDescent="0.25">
      <c r="B21" s="7">
        <v>13</v>
      </c>
      <c r="C21" s="8" t="s">
        <v>57</v>
      </c>
      <c r="D21" s="7" t="s">
        <v>46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</row>
    <row r="22" spans="2:17" x14ac:dyDescent="0.25">
      <c r="B22" s="7">
        <v>14</v>
      </c>
      <c r="C22" s="8" t="s">
        <v>59</v>
      </c>
      <c r="D22" s="7" t="s">
        <v>58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</row>
    <row r="23" spans="2:17" x14ac:dyDescent="0.25">
      <c r="B23" s="7">
        <v>15</v>
      </c>
      <c r="C23" s="8" t="s">
        <v>61</v>
      </c>
      <c r="D23" s="7" t="s">
        <v>60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</row>
    <row r="24" spans="2:17" ht="38.25" x14ac:dyDescent="0.25">
      <c r="B24" s="7">
        <v>16</v>
      </c>
      <c r="C24" s="10" t="s">
        <v>62</v>
      </c>
      <c r="D24" s="7" t="s">
        <v>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</row>
    <row r="25" spans="2:17" x14ac:dyDescent="0.25">
      <c r="B25" s="7">
        <v>17</v>
      </c>
      <c r="C25" s="8" t="s">
        <v>63</v>
      </c>
      <c r="D25" s="7" t="s">
        <v>52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</row>
    <row r="26" spans="2:17" x14ac:dyDescent="0.25">
      <c r="B26" s="7">
        <v>18</v>
      </c>
      <c r="C26" s="8" t="s">
        <v>92</v>
      </c>
      <c r="D26" s="7" t="s">
        <v>52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>
        <v>2624.54</v>
      </c>
      <c r="Q26" s="15">
        <v>2695.8426127157545</v>
      </c>
    </row>
    <row r="27" spans="2:17" x14ac:dyDescent="0.25">
      <c r="B27" s="7">
        <v>19</v>
      </c>
      <c r="C27" s="8" t="s">
        <v>64</v>
      </c>
      <c r="D27" s="7" t="s">
        <v>16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5">
        <v>5.23</v>
      </c>
      <c r="Q27" s="15">
        <v>4.6100000000000003</v>
      </c>
    </row>
    <row r="28" spans="2:17" x14ac:dyDescent="0.25">
      <c r="B28" s="7">
        <v>20</v>
      </c>
      <c r="C28" s="8" t="s">
        <v>65</v>
      </c>
      <c r="D28" s="7" t="s">
        <v>66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5"/>
    </row>
    <row r="29" spans="2:17" x14ac:dyDescent="0.25">
      <c r="B29" s="7">
        <v>21</v>
      </c>
      <c r="C29" s="8" t="s">
        <v>67</v>
      </c>
      <c r="D29" s="7" t="s">
        <v>66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5"/>
    </row>
    <row r="30" spans="2:17" ht="25.5" x14ac:dyDescent="0.25">
      <c r="B30" s="7">
        <v>22</v>
      </c>
      <c r="C30" s="10" t="s">
        <v>68</v>
      </c>
      <c r="D30" s="7" t="s">
        <v>66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5"/>
    </row>
    <row r="31" spans="2:17" ht="25.5" x14ac:dyDescent="0.25">
      <c r="B31" s="7">
        <v>23</v>
      </c>
      <c r="C31" s="10" t="s">
        <v>69</v>
      </c>
      <c r="D31" s="7" t="s">
        <v>66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5"/>
    </row>
    <row r="32" spans="2:17" ht="25.5" x14ac:dyDescent="0.25">
      <c r="B32" s="7">
        <v>24</v>
      </c>
      <c r="C32" s="11" t="s">
        <v>20</v>
      </c>
      <c r="D32" s="7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5"/>
    </row>
    <row r="33" spans="2:17" ht="25.5" x14ac:dyDescent="0.25">
      <c r="B33" s="7"/>
      <c r="C33" s="11" t="s">
        <v>21</v>
      </c>
      <c r="D33" s="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5"/>
    </row>
    <row r="34" spans="2:17" x14ac:dyDescent="0.25">
      <c r="B34" s="7"/>
      <c r="C34" s="8" t="s">
        <v>22</v>
      </c>
      <c r="D34" s="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5"/>
    </row>
    <row r="35" spans="2:17" x14ac:dyDescent="0.25">
      <c r="B35" s="7"/>
      <c r="C35" s="8" t="s">
        <v>23</v>
      </c>
      <c r="D35" s="7" t="s">
        <v>16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15"/>
    </row>
    <row r="36" spans="2:17" x14ac:dyDescent="0.25">
      <c r="B36" s="7"/>
      <c r="C36" s="5" t="s">
        <v>24</v>
      </c>
      <c r="D36" s="7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5"/>
    </row>
    <row r="37" spans="2:17" x14ac:dyDescent="0.25">
      <c r="B37" s="7"/>
      <c r="C37" s="8" t="s">
        <v>25</v>
      </c>
      <c r="D37" s="7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5"/>
    </row>
    <row r="38" spans="2:17" x14ac:dyDescent="0.25">
      <c r="B38" s="7"/>
      <c r="C38" s="8" t="s">
        <v>26</v>
      </c>
      <c r="D38" s="7" t="s">
        <v>16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5"/>
    </row>
    <row r="39" spans="2:17" ht="25.5" x14ac:dyDescent="0.25">
      <c r="B39" s="7"/>
      <c r="C39" s="11" t="s">
        <v>27</v>
      </c>
      <c r="D39" s="7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5"/>
    </row>
    <row r="40" spans="2:17" x14ac:dyDescent="0.25">
      <c r="B40" s="7"/>
      <c r="C40" s="8" t="s">
        <v>22</v>
      </c>
      <c r="D40" s="7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5"/>
    </row>
    <row r="41" spans="2:17" x14ac:dyDescent="0.25">
      <c r="B41" s="7"/>
      <c r="C41" s="8" t="s">
        <v>23</v>
      </c>
      <c r="D41" s="7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5"/>
    </row>
    <row r="42" spans="2:17" x14ac:dyDescent="0.25">
      <c r="B42" s="7"/>
      <c r="C42" s="8" t="s">
        <v>28</v>
      </c>
      <c r="D42" s="7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5"/>
    </row>
    <row r="43" spans="2:17" x14ac:dyDescent="0.25">
      <c r="B43" s="7"/>
      <c r="C43" s="8" t="s">
        <v>25</v>
      </c>
      <c r="D43" s="7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5"/>
    </row>
    <row r="44" spans="2:17" x14ac:dyDescent="0.25">
      <c r="B44" s="7"/>
      <c r="C44" s="8" t="s">
        <v>23</v>
      </c>
      <c r="D44" s="7" t="s">
        <v>16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5"/>
    </row>
    <row r="45" spans="2:17" ht="25.5" x14ac:dyDescent="0.25">
      <c r="B45" s="7"/>
      <c r="C45" s="10" t="s">
        <v>29</v>
      </c>
      <c r="D45" s="7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5"/>
    </row>
    <row r="46" spans="2:17" x14ac:dyDescent="0.25">
      <c r="B46" s="7"/>
      <c r="C46" s="8" t="s">
        <v>25</v>
      </c>
      <c r="D46" s="7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5"/>
    </row>
    <row r="47" spans="2:17" x14ac:dyDescent="0.25">
      <c r="B47" s="7"/>
      <c r="C47" s="8" t="s">
        <v>23</v>
      </c>
      <c r="D47" s="7" t="s">
        <v>16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5"/>
    </row>
    <row r="48" spans="2:17" x14ac:dyDescent="0.25">
      <c r="B48" s="12">
        <v>25</v>
      </c>
      <c r="C48" s="8" t="s">
        <v>70</v>
      </c>
      <c r="D48" s="12" t="s">
        <v>39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5"/>
    </row>
    <row r="49" spans="2:17" x14ac:dyDescent="0.25">
      <c r="B49" s="12">
        <v>26</v>
      </c>
      <c r="C49" s="8" t="s">
        <v>30</v>
      </c>
      <c r="D49" s="12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5"/>
    </row>
    <row r="50" spans="2:17" x14ac:dyDescent="0.25">
      <c r="B50" s="12">
        <v>27</v>
      </c>
      <c r="C50" s="8" t="s">
        <v>31</v>
      </c>
      <c r="D50" s="12" t="s">
        <v>39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5"/>
    </row>
    <row r="51" spans="2:17" x14ac:dyDescent="0.25">
      <c r="B51" s="12">
        <v>28</v>
      </c>
      <c r="C51" s="8" t="s">
        <v>32</v>
      </c>
      <c r="D51" s="12" t="s">
        <v>40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22">
        <v>26.05</v>
      </c>
      <c r="Q51" s="22">
        <v>59.88</v>
      </c>
    </row>
    <row r="52" spans="2:17" x14ac:dyDescent="0.25">
      <c r="B52" s="12">
        <v>29</v>
      </c>
      <c r="C52" s="8" t="s">
        <v>38</v>
      </c>
      <c r="D52" s="12" t="s">
        <v>40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5"/>
    </row>
    <row r="53" spans="2:17" x14ac:dyDescent="0.25">
      <c r="B53" s="12">
        <v>30</v>
      </c>
      <c r="C53" s="8" t="s">
        <v>33</v>
      </c>
      <c r="D53" s="12" t="s">
        <v>40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22">
        <v>-7.86</v>
      </c>
      <c r="Q53" s="15">
        <v>-53.87</v>
      </c>
    </row>
    <row r="54" spans="2:17" x14ac:dyDescent="0.25">
      <c r="B54" s="12">
        <v>31</v>
      </c>
      <c r="C54" s="8" t="s">
        <v>34</v>
      </c>
      <c r="D54" s="12" t="s">
        <v>41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5"/>
    </row>
    <row r="55" spans="2:17" x14ac:dyDescent="0.25">
      <c r="B55" s="12">
        <v>32</v>
      </c>
      <c r="C55" s="8" t="s">
        <v>35</v>
      </c>
      <c r="D55" s="12" t="s">
        <v>40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5"/>
    </row>
    <row r="56" spans="2:17" x14ac:dyDescent="0.25">
      <c r="B56" s="12">
        <v>33</v>
      </c>
      <c r="C56" s="8" t="s">
        <v>36</v>
      </c>
      <c r="D56" s="12" t="s">
        <v>37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5"/>
    </row>
  </sheetData>
  <mergeCells count="7">
    <mergeCell ref="B7:Q7"/>
    <mergeCell ref="M1:P1"/>
    <mergeCell ref="B2:Q2"/>
    <mergeCell ref="B3:Q3"/>
    <mergeCell ref="B4:Q4"/>
    <mergeCell ref="B5:Q5"/>
    <mergeCell ref="B6:Q6"/>
  </mergeCells>
  <pageMargins left="0.31496062992125984" right="0.11811023622047245" top="0.35433070866141736" bottom="0.35433070866141736" header="0.31496062992125984" footer="0.31496062992125984"/>
  <pageSetup paperSize="9" scale="9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1"/>
  <sheetViews>
    <sheetView topLeftCell="B7" zoomScale="110" zoomScaleNormal="110" workbookViewId="0">
      <pane xSplit="3" ySplit="2" topLeftCell="E51" activePane="bottomRight" state="frozen"/>
      <selection activeCell="B7" sqref="B7"/>
      <selection pane="topRight" activeCell="E7" sqref="E7"/>
      <selection pane="bottomLeft" activeCell="B9" sqref="B9"/>
      <selection pane="bottomRight" activeCell="G66" sqref="G66"/>
    </sheetView>
  </sheetViews>
  <sheetFormatPr defaultRowHeight="15" x14ac:dyDescent="0.25"/>
  <cols>
    <col min="1" max="1" width="2" style="3" customWidth="1"/>
    <col min="2" max="2" width="5.28515625" style="14" customWidth="1"/>
    <col min="3" max="3" width="30.42578125" style="3" customWidth="1"/>
    <col min="4" max="4" width="8" style="14" customWidth="1"/>
    <col min="5" max="16" width="9.28515625" style="3" bestFit="1" customWidth="1"/>
    <col min="17" max="17" width="10.42578125" style="3" bestFit="1" customWidth="1"/>
    <col min="18" max="16384" width="9.140625" style="3"/>
  </cols>
  <sheetData>
    <row r="1" spans="2:17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38" t="s">
        <v>18</v>
      </c>
      <c r="N1" s="38"/>
      <c r="O1" s="38"/>
      <c r="P1" s="38"/>
    </row>
    <row r="2" spans="2:17" x14ac:dyDescent="0.25">
      <c r="B2" s="35" t="s">
        <v>71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2:17" x14ac:dyDescent="0.25">
      <c r="B3" s="35" t="s">
        <v>78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x14ac:dyDescent="0.2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2:17" x14ac:dyDescent="0.25">
      <c r="B5" s="35" t="s">
        <v>79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x14ac:dyDescent="0.25">
      <c r="B6" s="35" t="s">
        <v>80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2:17" x14ac:dyDescent="0.2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2:17" s="6" customFormat="1" x14ac:dyDescent="0.25">
      <c r="B8" s="4" t="s">
        <v>2</v>
      </c>
      <c r="C8" s="5"/>
      <c r="D8" s="4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89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x14ac:dyDescent="0.25">
      <c r="B9" s="7">
        <v>1</v>
      </c>
      <c r="C9" s="8" t="s">
        <v>15</v>
      </c>
      <c r="D9" s="16" t="s">
        <v>16</v>
      </c>
      <c r="E9" s="15">
        <v>73.201643835616437</v>
      </c>
      <c r="F9" s="15">
        <v>81.822219178082179</v>
      </c>
      <c r="G9" s="15">
        <v>70.549000000000007</v>
      </c>
      <c r="H9" s="15">
        <v>70.271000000000001</v>
      </c>
      <c r="I9" s="15">
        <v>87.513999999999996</v>
      </c>
      <c r="J9" s="15">
        <v>63.81</v>
      </c>
      <c r="K9" s="15">
        <v>68</v>
      </c>
      <c r="L9" s="15">
        <v>78.407021029971474</v>
      </c>
      <c r="M9" s="15">
        <v>62.926525529265149</v>
      </c>
      <c r="N9" s="15">
        <v>53.125778331257813</v>
      </c>
      <c r="O9" s="15">
        <v>48.45</v>
      </c>
      <c r="P9" s="15">
        <v>56.342109620798169</v>
      </c>
      <c r="Q9" s="15">
        <v>75.277431852774413</v>
      </c>
    </row>
    <row r="10" spans="2:17" x14ac:dyDescent="0.25">
      <c r="B10" s="7">
        <v>2</v>
      </c>
      <c r="C10" s="8" t="s">
        <v>19</v>
      </c>
      <c r="D10" s="16" t="s">
        <v>16</v>
      </c>
      <c r="E10" s="15">
        <f>E13*100000/(200*24*365)</f>
        <v>48.388397260273976</v>
      </c>
      <c r="F10" s="15">
        <f>F13*100000/(200*24*365)</f>
        <v>57.913070776255708</v>
      </c>
      <c r="G10" s="15">
        <f>G13*100000/(200*24*365)</f>
        <v>41.266038812785396</v>
      </c>
      <c r="H10" s="15">
        <f>H13*100000/(200*24*366)</f>
        <v>56.361269353369764</v>
      </c>
      <c r="I10" s="15">
        <f>I13*100000/(200*24*365)</f>
        <v>51.540182648401824</v>
      </c>
      <c r="J10" s="15">
        <f>J13*100000/(200*24*365)</f>
        <v>40.086221461187215</v>
      </c>
      <c r="K10" s="15">
        <f>K13*100000/(200*24*365)</f>
        <v>40.561541095890412</v>
      </c>
      <c r="L10" s="15">
        <f>L13*100000/(200*24*366)</f>
        <v>51.916542577413495</v>
      </c>
      <c r="M10" s="15">
        <f>M13*100000/(200*24*365)</f>
        <v>37.961187214611876</v>
      </c>
      <c r="N10" s="15">
        <f>N13*100000/(200*24*365)</f>
        <v>40.8097602739726</v>
      </c>
      <c r="O10" s="15">
        <f>O13*100000/(200*24*365)</f>
        <v>31.30593607305935</v>
      </c>
      <c r="P10" s="15">
        <f>P13*100000/(200*24*366)</f>
        <v>38.975182149362489</v>
      </c>
      <c r="Q10" s="15">
        <f>Q13*100000/(200*24*365)</f>
        <v>56.304394977168961</v>
      </c>
    </row>
    <row r="11" spans="2:17" x14ac:dyDescent="0.25">
      <c r="B11" s="7">
        <v>3</v>
      </c>
      <c r="C11" s="8" t="s">
        <v>90</v>
      </c>
      <c r="D11" s="16" t="s">
        <v>41</v>
      </c>
      <c r="E11" s="9">
        <v>845.2</v>
      </c>
      <c r="F11" s="9">
        <v>1002.1</v>
      </c>
      <c r="G11" s="9">
        <v>704.5</v>
      </c>
      <c r="H11" s="9">
        <v>971.1</v>
      </c>
      <c r="I11" s="9">
        <v>890.8</v>
      </c>
      <c r="J11" s="9">
        <v>697.3</v>
      </c>
      <c r="K11" s="9">
        <v>694.2</v>
      </c>
      <c r="L11" s="9">
        <v>900.8</v>
      </c>
      <c r="M11" s="9">
        <v>655</v>
      </c>
      <c r="N11" s="9">
        <v>705</v>
      </c>
      <c r="O11" s="9">
        <v>534</v>
      </c>
      <c r="P11" s="9">
        <v>672</v>
      </c>
      <c r="Q11" s="9">
        <v>956</v>
      </c>
    </row>
    <row r="12" spans="2:17" x14ac:dyDescent="0.25">
      <c r="B12" s="7">
        <v>4</v>
      </c>
      <c r="C12" s="8" t="s">
        <v>91</v>
      </c>
      <c r="D12" s="16" t="s">
        <v>41</v>
      </c>
      <c r="E12" s="9">
        <v>852</v>
      </c>
      <c r="F12" s="9">
        <v>1008.8</v>
      </c>
      <c r="G12" s="9">
        <v>712.5</v>
      </c>
      <c r="H12" s="9">
        <v>977</v>
      </c>
      <c r="I12" s="9">
        <v>891.1</v>
      </c>
      <c r="J12" s="9">
        <v>697.4</v>
      </c>
      <c r="K12" s="9">
        <v>702.8</v>
      </c>
      <c r="L12" s="9">
        <v>905.7</v>
      </c>
      <c r="M12" s="9">
        <v>660</v>
      </c>
      <c r="N12" s="9">
        <v>710</v>
      </c>
      <c r="O12" s="9">
        <v>549</v>
      </c>
      <c r="P12" s="9">
        <v>680</v>
      </c>
      <c r="Q12" s="9">
        <v>973</v>
      </c>
    </row>
    <row r="13" spans="2:17" x14ac:dyDescent="0.25">
      <c r="B13" s="7">
        <v>5</v>
      </c>
      <c r="C13" s="8" t="s">
        <v>42</v>
      </c>
      <c r="D13" s="16" t="s">
        <v>41</v>
      </c>
      <c r="E13" s="9">
        <v>847.76472000000001</v>
      </c>
      <c r="F13" s="9">
        <v>1014.6369999999999</v>
      </c>
      <c r="G13" s="9">
        <v>722.98100000000011</v>
      </c>
      <c r="H13" s="9">
        <v>990.15477999999996</v>
      </c>
      <c r="I13" s="9">
        <v>902.98400000000004</v>
      </c>
      <c r="J13" s="9">
        <v>702.31060000000002</v>
      </c>
      <c r="K13" s="9">
        <v>710.63819999999998</v>
      </c>
      <c r="L13" s="9">
        <v>912.06982000000028</v>
      </c>
      <c r="M13" s="9">
        <v>665.08</v>
      </c>
      <c r="N13" s="9">
        <v>714.98699999999997</v>
      </c>
      <c r="O13" s="9">
        <v>548.47999999999979</v>
      </c>
      <c r="P13" s="9">
        <v>684.71600000000012</v>
      </c>
      <c r="Q13" s="9">
        <v>986.4530000000002</v>
      </c>
    </row>
    <row r="14" spans="2:17" x14ac:dyDescent="0.25">
      <c r="B14" s="7">
        <v>6</v>
      </c>
      <c r="C14" s="8" t="s">
        <v>43</v>
      </c>
      <c r="D14" s="16" t="s">
        <v>44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spans="2:17" x14ac:dyDescent="0.25">
      <c r="B15" s="7">
        <v>7</v>
      </c>
      <c r="C15" s="8" t="s">
        <v>45</v>
      </c>
      <c r="D15" s="16" t="s">
        <v>46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</row>
    <row r="16" spans="2:17" x14ac:dyDescent="0.25">
      <c r="B16" s="7">
        <v>8</v>
      </c>
      <c r="C16" s="8" t="s">
        <v>47</v>
      </c>
      <c r="D16" s="16" t="s">
        <v>48</v>
      </c>
      <c r="E16" s="9"/>
      <c r="F16" s="9"/>
      <c r="G16" s="9" t="s">
        <v>17</v>
      </c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spans="2:17" x14ac:dyDescent="0.25">
      <c r="B17" s="7">
        <v>9</v>
      </c>
      <c r="C17" s="8" t="s">
        <v>49</v>
      </c>
      <c r="D17" s="16" t="s">
        <v>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2:17" x14ac:dyDescent="0.25">
      <c r="B18" s="7">
        <v>10</v>
      </c>
      <c r="C18" s="8" t="s">
        <v>51</v>
      </c>
      <c r="D18" s="16" t="s">
        <v>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spans="2:17" ht="38.25" x14ac:dyDescent="0.25">
      <c r="B19" s="7">
        <v>11</v>
      </c>
      <c r="C19" s="10" t="s">
        <v>53</v>
      </c>
      <c r="D19" s="16" t="s">
        <v>54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2:17" x14ac:dyDescent="0.25">
      <c r="B20" s="7">
        <v>12</v>
      </c>
      <c r="C20" s="8" t="s">
        <v>55</v>
      </c>
      <c r="D20" s="16" t="s">
        <v>56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spans="2:17" x14ac:dyDescent="0.25">
      <c r="B21" s="7">
        <v>13</v>
      </c>
      <c r="C21" s="8" t="s">
        <v>57</v>
      </c>
      <c r="D21" s="16" t="s">
        <v>46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</row>
    <row r="22" spans="2:17" x14ac:dyDescent="0.25">
      <c r="B22" s="7">
        <v>14</v>
      </c>
      <c r="C22" s="8" t="s">
        <v>59</v>
      </c>
      <c r="D22" s="16" t="s">
        <v>58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</row>
    <row r="23" spans="2:17" x14ac:dyDescent="0.25">
      <c r="B23" s="7">
        <v>15</v>
      </c>
      <c r="C23" s="8" t="s">
        <v>61</v>
      </c>
      <c r="D23" s="16" t="s">
        <v>60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</row>
    <row r="24" spans="2:17" ht="38.25" x14ac:dyDescent="0.25">
      <c r="B24" s="7">
        <v>16</v>
      </c>
      <c r="C24" s="10" t="s">
        <v>62</v>
      </c>
      <c r="D24" s="16" t="s">
        <v>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</row>
    <row r="25" spans="2:17" x14ac:dyDescent="0.25">
      <c r="B25" s="7">
        <v>17</v>
      </c>
      <c r="C25" s="8" t="s">
        <v>63</v>
      </c>
      <c r="D25" s="16" t="s">
        <v>52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</row>
    <row r="26" spans="2:17" x14ac:dyDescent="0.25">
      <c r="B26" s="7">
        <v>18</v>
      </c>
      <c r="C26" s="8" t="s">
        <v>95</v>
      </c>
      <c r="D26" s="16" t="s">
        <v>52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x14ac:dyDescent="0.25">
      <c r="B27" s="7">
        <v>19</v>
      </c>
      <c r="C27" s="8" t="s">
        <v>64</v>
      </c>
      <c r="D27" s="16" t="s">
        <v>16</v>
      </c>
      <c r="E27" s="22">
        <v>0.17632451135734925</v>
      </c>
      <c r="F27" s="22">
        <v>0.15118707478635218</v>
      </c>
      <c r="G27" s="22">
        <v>1.8119424991804762E-2</v>
      </c>
      <c r="H27" s="22">
        <v>0.15139047250774268</v>
      </c>
      <c r="I27" s="22">
        <v>1.7871855979729429E-2</v>
      </c>
      <c r="J27" s="22">
        <v>2.4541136072842987E-2</v>
      </c>
      <c r="K27" s="22">
        <v>5.6834265312503601E-2</v>
      </c>
      <c r="L27" s="22">
        <v>0.73051424944638532</v>
      </c>
      <c r="M27" s="22">
        <v>0.16326832862212062</v>
      </c>
      <c r="N27" s="22">
        <v>0.10711047893178478</v>
      </c>
      <c r="O27" s="22">
        <v>0.29345463827304563</v>
      </c>
      <c r="P27" s="22">
        <v>0.24612101951758097</v>
      </c>
      <c r="Q27" s="22">
        <v>0.16262508198565973</v>
      </c>
    </row>
    <row r="28" spans="2:17" x14ac:dyDescent="0.25">
      <c r="B28" s="7">
        <v>20</v>
      </c>
      <c r="C28" s="8" t="s">
        <v>65</v>
      </c>
      <c r="D28" s="16" t="s">
        <v>66</v>
      </c>
      <c r="E28" s="21">
        <v>45.317900000000002</v>
      </c>
      <c r="F28" s="21">
        <v>38.842700000000001</v>
      </c>
      <c r="G28" s="21">
        <v>32.497300000000003</v>
      </c>
      <c r="H28" s="21">
        <v>26.527699999999999</v>
      </c>
      <c r="I28" s="21">
        <v>25.7028</v>
      </c>
      <c r="J28" s="21">
        <v>13.373100000000001</v>
      </c>
      <c r="K28" s="21">
        <v>9.8443000000000005</v>
      </c>
      <c r="L28" s="21">
        <v>6.7842000000000002</v>
      </c>
      <c r="M28" s="21">
        <v>2.1233</v>
      </c>
      <c r="N28" s="22">
        <v>0</v>
      </c>
      <c r="O28" s="22">
        <v>0</v>
      </c>
      <c r="P28" s="22">
        <v>0</v>
      </c>
      <c r="Q28" s="22">
        <v>0</v>
      </c>
    </row>
    <row r="29" spans="2:17" x14ac:dyDescent="0.25">
      <c r="B29" s="7">
        <v>21</v>
      </c>
      <c r="C29" s="8" t="s">
        <v>67</v>
      </c>
      <c r="D29" s="16" t="s">
        <v>66</v>
      </c>
      <c r="E29" s="21">
        <v>128.64330000000001</v>
      </c>
      <c r="F29" s="21">
        <v>128.68940000000001</v>
      </c>
      <c r="G29" s="21">
        <v>128.7938</v>
      </c>
      <c r="H29" s="21">
        <v>129.06620000000001</v>
      </c>
      <c r="I29" s="21">
        <v>131.59450000000001</v>
      </c>
      <c r="J29" s="21">
        <v>132.447</v>
      </c>
      <c r="K29" s="21">
        <v>133.24440000000001</v>
      </c>
      <c r="L29" s="21">
        <v>134.30449999999999</v>
      </c>
      <c r="M29" s="21">
        <v>134.73589999999999</v>
      </c>
      <c r="N29" s="21">
        <v>134.89699999999999</v>
      </c>
      <c r="O29" s="21">
        <v>136.78960000000001</v>
      </c>
      <c r="P29" s="21">
        <v>138.46789999999999</v>
      </c>
      <c r="Q29" s="21">
        <v>138.81290000000001</v>
      </c>
    </row>
    <row r="30" spans="2:17" ht="25.5" x14ac:dyDescent="0.25">
      <c r="B30" s="7">
        <v>22</v>
      </c>
      <c r="C30" s="10" t="s">
        <v>68</v>
      </c>
      <c r="D30" s="16" t="s">
        <v>66</v>
      </c>
      <c r="E30" s="21">
        <v>14.779</v>
      </c>
      <c r="F30" s="21">
        <v>15.190799999999999</v>
      </c>
      <c r="G30" s="21">
        <v>15.7775</v>
      </c>
      <c r="H30" s="21">
        <v>16.221499999999999</v>
      </c>
      <c r="I30" s="21">
        <v>16.759</v>
      </c>
      <c r="J30" s="21">
        <v>21.277999999999999</v>
      </c>
      <c r="K30" s="21">
        <v>20.655200000000001</v>
      </c>
      <c r="L30" s="21">
        <v>21.54</v>
      </c>
      <c r="M30" s="21">
        <v>22.5261</v>
      </c>
      <c r="N30" s="21">
        <v>23.744299999999999</v>
      </c>
      <c r="O30" s="21">
        <v>30.9361</v>
      </c>
      <c r="P30" s="21">
        <v>32.724600000000002</v>
      </c>
      <c r="Q30" s="21">
        <v>34.581800000000001</v>
      </c>
    </row>
    <row r="31" spans="2:17" ht="25.5" x14ac:dyDescent="0.25">
      <c r="B31" s="7">
        <v>23</v>
      </c>
      <c r="C31" s="10" t="s">
        <v>69</v>
      </c>
      <c r="D31" s="16" t="s">
        <v>66</v>
      </c>
      <c r="E31" s="21">
        <v>257.51179999999999</v>
      </c>
      <c r="F31" s="21">
        <v>257.6653</v>
      </c>
      <c r="G31" s="21">
        <v>258.01339999999999</v>
      </c>
      <c r="H31" s="21">
        <v>258.9212</v>
      </c>
      <c r="I31" s="21">
        <v>267.34910000000002</v>
      </c>
      <c r="J31" s="21">
        <v>270.19069999999999</v>
      </c>
      <c r="K31" s="21">
        <v>272.84879999999998</v>
      </c>
      <c r="L31" s="21">
        <v>276.38240000000002</v>
      </c>
      <c r="M31" s="21">
        <v>277.82029999999997</v>
      </c>
      <c r="N31" s="21">
        <v>278.35739999999998</v>
      </c>
      <c r="O31" s="21">
        <v>284.66609999999997</v>
      </c>
      <c r="P31" s="21">
        <v>290.26049999999998</v>
      </c>
      <c r="Q31" s="21">
        <v>291.41050000000001</v>
      </c>
    </row>
    <row r="32" spans="2:17" ht="25.5" x14ac:dyDescent="0.25">
      <c r="B32" s="7">
        <v>24</v>
      </c>
      <c r="C32" s="11" t="s">
        <v>20</v>
      </c>
      <c r="D32" s="16" t="s">
        <v>66</v>
      </c>
      <c r="E32" s="21">
        <v>54.755200000000002</v>
      </c>
      <c r="F32" s="21">
        <v>55.446800000000003</v>
      </c>
      <c r="G32" s="21">
        <v>57.092100000000002</v>
      </c>
      <c r="H32" s="21">
        <v>57.778500000000001</v>
      </c>
      <c r="I32" s="21">
        <v>58.917900000000003</v>
      </c>
      <c r="J32" s="21">
        <v>78.354299999999995</v>
      </c>
      <c r="K32" s="21">
        <v>71.796700000000001</v>
      </c>
      <c r="L32" s="21">
        <v>74.123099999999994</v>
      </c>
      <c r="M32" s="21">
        <v>76.887200000000007</v>
      </c>
      <c r="N32" s="21">
        <v>80.863600000000005</v>
      </c>
      <c r="O32" s="21">
        <v>99.758499999999998</v>
      </c>
      <c r="P32" s="21">
        <v>106.6358</v>
      </c>
      <c r="Q32" s="21">
        <v>109.8446</v>
      </c>
    </row>
    <row r="33" spans="2:17" ht="25.5" x14ac:dyDescent="0.25">
      <c r="B33" s="7"/>
      <c r="C33" s="11" t="s">
        <v>21</v>
      </c>
      <c r="D33" s="16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</row>
    <row r="34" spans="2:17" x14ac:dyDescent="0.25">
      <c r="B34" s="7"/>
      <c r="C34" s="8" t="s">
        <v>22</v>
      </c>
      <c r="D34" s="16" t="s">
        <v>66</v>
      </c>
      <c r="E34" s="21">
        <v>17.998200000000001</v>
      </c>
      <c r="F34" s="21">
        <v>18.013300000000001</v>
      </c>
      <c r="G34" s="21">
        <v>18.023800000000001</v>
      </c>
      <c r="H34" s="21">
        <v>18.0502</v>
      </c>
      <c r="I34" s="21">
        <v>18.246200000000002</v>
      </c>
      <c r="J34" s="21">
        <v>24.653600000000001</v>
      </c>
      <c r="K34" s="21">
        <v>25.7163</v>
      </c>
      <c r="L34" s="21">
        <v>25.921500000000002</v>
      </c>
      <c r="M34" s="21">
        <v>26.485700000000001</v>
      </c>
      <c r="N34" s="21">
        <v>28.144300000000001</v>
      </c>
      <c r="O34" s="21">
        <v>28.3582</v>
      </c>
      <c r="P34" s="21">
        <v>28.730899999999998</v>
      </c>
      <c r="Q34" s="21">
        <v>28.9421</v>
      </c>
    </row>
    <row r="35" spans="2:17" x14ac:dyDescent="0.25">
      <c r="B35" s="7"/>
      <c r="C35" s="8" t="s">
        <v>23</v>
      </c>
      <c r="D35" s="16" t="s">
        <v>16</v>
      </c>
      <c r="E35" s="22">
        <v>14</v>
      </c>
      <c r="F35" s="22">
        <v>14</v>
      </c>
      <c r="G35" s="22">
        <v>14</v>
      </c>
      <c r="H35" s="22">
        <v>14</v>
      </c>
      <c r="I35" s="22">
        <v>14</v>
      </c>
      <c r="J35" s="24">
        <v>18.673999999999999</v>
      </c>
      <c r="K35" s="24">
        <v>19.358000000000001</v>
      </c>
      <c r="L35" s="24">
        <v>19.376999999999999</v>
      </c>
      <c r="M35" s="21">
        <v>19.689</v>
      </c>
      <c r="N35" s="21">
        <v>20.876000000000001</v>
      </c>
      <c r="O35" s="21">
        <v>20.876000000000001</v>
      </c>
      <c r="P35" s="21">
        <v>20.876000000000001</v>
      </c>
      <c r="Q35" s="21">
        <v>20.876000000000001</v>
      </c>
    </row>
    <row r="36" spans="2:17" x14ac:dyDescent="0.25">
      <c r="B36" s="7"/>
      <c r="C36" s="5" t="s">
        <v>24</v>
      </c>
      <c r="D36" s="1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</row>
    <row r="37" spans="2:17" x14ac:dyDescent="0.25">
      <c r="B37" s="7"/>
      <c r="C37" s="8" t="s">
        <v>25</v>
      </c>
      <c r="D37" s="16" t="s">
        <v>66</v>
      </c>
      <c r="E37" s="21">
        <v>3.0712999999999999</v>
      </c>
      <c r="F37" s="21">
        <v>2.6726000000000001</v>
      </c>
      <c r="G37" s="21">
        <v>3.1760999999999999</v>
      </c>
      <c r="H37" s="21">
        <v>2.6669999999999998</v>
      </c>
      <c r="I37" s="21">
        <v>2.2843</v>
      </c>
      <c r="J37" s="21">
        <v>1.5510999999999999</v>
      </c>
      <c r="K37" s="21">
        <v>0.92169999999999996</v>
      </c>
      <c r="L37" s="21">
        <v>0.66020000000000001</v>
      </c>
      <c r="M37" s="21">
        <v>0.35360000000000003</v>
      </c>
      <c r="N37" s="21">
        <v>8.43E-2</v>
      </c>
      <c r="O37" s="25">
        <v>0</v>
      </c>
      <c r="P37" s="25">
        <v>0</v>
      </c>
      <c r="Q37" s="25">
        <v>0</v>
      </c>
    </row>
    <row r="38" spans="2:17" x14ac:dyDescent="0.25">
      <c r="B38" s="7"/>
      <c r="C38" s="8" t="s">
        <v>26</v>
      </c>
      <c r="D38" s="16" t="s">
        <v>16</v>
      </c>
      <c r="E38" s="21">
        <v>6.3445999999999998</v>
      </c>
      <c r="F38" s="21">
        <v>6.3513000000000002</v>
      </c>
      <c r="G38" s="21">
        <v>8.9039999999999999</v>
      </c>
      <c r="H38" s="21">
        <v>9.0367999999999995</v>
      </c>
      <c r="I38" s="21">
        <v>8.7469000000000001</v>
      </c>
      <c r="J38" s="22">
        <v>7.94</v>
      </c>
      <c r="K38" s="22">
        <v>7.94</v>
      </c>
      <c r="L38" s="22">
        <v>7.94</v>
      </c>
      <c r="M38" s="22">
        <v>7.94</v>
      </c>
      <c r="N38" s="22">
        <v>7.94</v>
      </c>
      <c r="O38" s="26" t="s">
        <v>96</v>
      </c>
      <c r="P38" s="26" t="s">
        <v>96</v>
      </c>
      <c r="Q38" s="26" t="s">
        <v>96</v>
      </c>
    </row>
    <row r="39" spans="2:17" ht="25.5" x14ac:dyDescent="0.25">
      <c r="B39" s="7"/>
      <c r="C39" s="11" t="s">
        <v>27</v>
      </c>
      <c r="D39" s="1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</row>
    <row r="40" spans="2:17" x14ac:dyDescent="0.25">
      <c r="B40" s="7"/>
      <c r="C40" s="8" t="s">
        <v>22</v>
      </c>
      <c r="D40" s="16" t="s">
        <v>66</v>
      </c>
      <c r="E40" s="21">
        <v>6.5735000000000001</v>
      </c>
      <c r="F40" s="21">
        <v>6.5826000000000002</v>
      </c>
      <c r="G40" s="21">
        <v>6.5891000000000002</v>
      </c>
      <c r="H40" s="21">
        <v>6.6051000000000002</v>
      </c>
      <c r="I40" s="21">
        <v>6.7244000000000002</v>
      </c>
      <c r="J40" s="21">
        <v>14.3188</v>
      </c>
      <c r="K40" s="21">
        <v>5.3894000000000002</v>
      </c>
      <c r="L40" s="21">
        <v>5.5336999999999996</v>
      </c>
      <c r="M40" s="21">
        <v>5.6673999999999998</v>
      </c>
      <c r="N40" s="21">
        <v>5.7247000000000003</v>
      </c>
      <c r="O40" s="21">
        <v>5.8967999999999998</v>
      </c>
      <c r="P40" s="21">
        <v>6.2347000000000001</v>
      </c>
      <c r="Q40" s="21">
        <v>6.4869000000000003</v>
      </c>
    </row>
    <row r="41" spans="2:17" x14ac:dyDescent="0.25">
      <c r="B41" s="7"/>
      <c r="C41" s="8" t="s">
        <v>23</v>
      </c>
      <c r="D41" s="16" t="s">
        <v>16</v>
      </c>
      <c r="E41" s="21">
        <v>2.5554999999999999</v>
      </c>
      <c r="F41" s="22">
        <v>0</v>
      </c>
      <c r="G41" s="21">
        <v>2.5550000000000002</v>
      </c>
      <c r="H41" s="21">
        <v>2.5550000000000002</v>
      </c>
      <c r="I41" s="21">
        <v>2.5550000000000002</v>
      </c>
      <c r="J41" s="21">
        <v>5.3280000000000003</v>
      </c>
      <c r="K41" s="30" t="s">
        <v>96</v>
      </c>
      <c r="L41" s="30" t="s">
        <v>96</v>
      </c>
      <c r="M41" s="30" t="s">
        <v>96</v>
      </c>
      <c r="N41" s="30" t="s">
        <v>96</v>
      </c>
      <c r="O41" s="30" t="s">
        <v>96</v>
      </c>
      <c r="P41" s="30" t="s">
        <v>96</v>
      </c>
      <c r="Q41" s="30" t="s">
        <v>96</v>
      </c>
    </row>
    <row r="42" spans="2:17" x14ac:dyDescent="0.25">
      <c r="B42" s="7"/>
      <c r="C42" s="8" t="s">
        <v>28</v>
      </c>
      <c r="D42" s="16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</row>
    <row r="43" spans="2:17" x14ac:dyDescent="0.25">
      <c r="B43" s="7"/>
      <c r="C43" s="8" t="s">
        <v>25</v>
      </c>
      <c r="D43" s="16" t="s">
        <v>66</v>
      </c>
      <c r="E43" s="21">
        <v>1.5147999999999999</v>
      </c>
      <c r="F43" s="21">
        <v>1.5570999999999999</v>
      </c>
      <c r="G43" s="21">
        <v>1.6172</v>
      </c>
      <c r="H43" s="21">
        <v>1.6627000000000001</v>
      </c>
      <c r="I43" s="21">
        <v>1.7178</v>
      </c>
      <c r="J43" s="21">
        <v>2.6065999999999998</v>
      </c>
      <c r="K43" s="21">
        <v>2.5303</v>
      </c>
      <c r="L43" s="21">
        <v>2.6385999999999998</v>
      </c>
      <c r="M43" s="21">
        <v>2.7593999999999999</v>
      </c>
      <c r="N43" s="21">
        <v>2.9087000000000001</v>
      </c>
      <c r="O43" s="21">
        <v>4.1764000000000001</v>
      </c>
      <c r="P43" s="21">
        <v>4.4177999999999997</v>
      </c>
      <c r="Q43" s="21">
        <v>4.6684999999999999</v>
      </c>
    </row>
    <row r="44" spans="2:17" x14ac:dyDescent="0.25">
      <c r="B44" s="7"/>
      <c r="C44" s="8" t="s">
        <v>23</v>
      </c>
      <c r="D44" s="16" t="s">
        <v>16</v>
      </c>
      <c r="E44" s="22">
        <v>10.25</v>
      </c>
      <c r="F44" s="22">
        <v>10.25</v>
      </c>
      <c r="G44" s="22">
        <v>10.25</v>
      </c>
      <c r="H44" s="22">
        <v>10.25</v>
      </c>
      <c r="I44" s="22">
        <v>10.25</v>
      </c>
      <c r="J44" s="22">
        <v>12.25</v>
      </c>
      <c r="K44" s="22">
        <v>12.25</v>
      </c>
      <c r="L44" s="22">
        <v>12.25</v>
      </c>
      <c r="M44" s="22">
        <v>12.25</v>
      </c>
      <c r="N44" s="22">
        <v>12.25</v>
      </c>
      <c r="O44" s="22">
        <v>13.5</v>
      </c>
      <c r="P44" s="22">
        <v>13.5</v>
      </c>
      <c r="Q44" s="22">
        <v>13.5</v>
      </c>
    </row>
    <row r="45" spans="2:17" ht="25.5" x14ac:dyDescent="0.25">
      <c r="B45" s="7"/>
      <c r="C45" s="10" t="s">
        <v>29</v>
      </c>
      <c r="D45" s="16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</row>
    <row r="46" spans="2:17" x14ac:dyDescent="0.25">
      <c r="B46" s="7"/>
      <c r="C46" s="8" t="s">
        <v>25</v>
      </c>
      <c r="D46" s="16" t="s">
        <v>66</v>
      </c>
      <c r="E46" s="21">
        <v>25.597300000000001</v>
      </c>
      <c r="F46" s="21">
        <v>26.621200000000002</v>
      </c>
      <c r="G46" s="21">
        <v>27.686</v>
      </c>
      <c r="H46" s="21">
        <v>28.793500000000002</v>
      </c>
      <c r="I46" s="21">
        <v>29.9452</v>
      </c>
      <c r="J46" s="21">
        <v>35.224200000000003</v>
      </c>
      <c r="K46" s="21">
        <v>37.238999999999997</v>
      </c>
      <c r="L46" s="21">
        <v>39.369100000000003</v>
      </c>
      <c r="M46" s="21">
        <v>41.621000000000002</v>
      </c>
      <c r="N46" s="21">
        <v>44.0017</v>
      </c>
      <c r="O46" s="21">
        <v>61.327199999999998</v>
      </c>
      <c r="P46" s="21">
        <v>65.401799999999994</v>
      </c>
      <c r="Q46" s="21">
        <v>69.747100000000003</v>
      </c>
    </row>
    <row r="47" spans="2:17" x14ac:dyDescent="0.25">
      <c r="B47" s="7"/>
      <c r="C47" s="8" t="s">
        <v>23</v>
      </c>
      <c r="D47" s="16" t="s">
        <v>16</v>
      </c>
      <c r="E47" s="29">
        <f t="shared" ref="E47:Q47" si="0">+(E46/E31)*100</f>
        <v>9.9402435150544566</v>
      </c>
      <c r="F47" s="29">
        <f t="shared" si="0"/>
        <v>10.331697748979005</v>
      </c>
      <c r="G47" s="29">
        <f t="shared" si="0"/>
        <v>10.730450433969709</v>
      </c>
      <c r="H47" s="29">
        <f t="shared" si="0"/>
        <v>11.120564866839796</v>
      </c>
      <c r="I47" s="29">
        <f t="shared" si="0"/>
        <v>11.200785789067552</v>
      </c>
      <c r="J47" s="29">
        <f t="shared" si="0"/>
        <v>13.03679216198041</v>
      </c>
      <c r="K47" s="29">
        <f t="shared" si="0"/>
        <v>13.6482183539015</v>
      </c>
      <c r="L47" s="29">
        <f t="shared" si="0"/>
        <v>14.244430904428068</v>
      </c>
      <c r="M47" s="29">
        <f t="shared" si="0"/>
        <v>14.981266667698511</v>
      </c>
      <c r="N47" s="29">
        <f t="shared" si="0"/>
        <v>15.807627172836074</v>
      </c>
      <c r="O47" s="29">
        <f t="shared" si="0"/>
        <v>21.543555765860425</v>
      </c>
      <c r="P47" s="29">
        <f t="shared" si="0"/>
        <v>22.532104781739161</v>
      </c>
      <c r="Q47" s="29">
        <f t="shared" si="0"/>
        <v>23.934312593403465</v>
      </c>
    </row>
    <row r="48" spans="2:17" x14ac:dyDescent="0.25">
      <c r="B48" s="12">
        <v>25</v>
      </c>
      <c r="C48" s="8" t="s">
        <v>70</v>
      </c>
      <c r="D48" s="17" t="s">
        <v>39</v>
      </c>
      <c r="E48" s="13">
        <f t="shared" ref="E48:I48" si="1">(E32*10)/(E11*0.88)</f>
        <v>0.73617863442756959</v>
      </c>
      <c r="F48" s="13">
        <f t="shared" si="1"/>
        <v>0.62875688327240076</v>
      </c>
      <c r="G48" s="13">
        <f t="shared" si="1"/>
        <v>0.92089973546680437</v>
      </c>
      <c r="H48" s="13">
        <f t="shared" si="1"/>
        <v>0.67611354508944865</v>
      </c>
      <c r="I48" s="13">
        <f t="shared" si="1"/>
        <v>0.75159585867657275</v>
      </c>
      <c r="J48" s="13">
        <f>(J32*10)/(J11*0.88)</f>
        <v>1.2769106162731576</v>
      </c>
      <c r="K48" s="13">
        <f t="shared" ref="K48:Q48" si="2">(K32*10)/(K11*0.88)</f>
        <v>1.1752687855215944</v>
      </c>
      <c r="L48" s="13">
        <f t="shared" si="2"/>
        <v>0.93506655699983854</v>
      </c>
      <c r="M48" s="13">
        <f t="shared" si="2"/>
        <v>1.3339208882720335</v>
      </c>
      <c r="N48" s="13">
        <f t="shared" si="2"/>
        <v>1.3034107027724051</v>
      </c>
      <c r="O48" s="13">
        <f t="shared" si="2"/>
        <v>2.1228826183180116</v>
      </c>
      <c r="P48" s="13">
        <f t="shared" si="2"/>
        <v>1.8032298430735929</v>
      </c>
      <c r="Q48" s="13">
        <f t="shared" si="2"/>
        <v>1.3056841955116012</v>
      </c>
    </row>
    <row r="49" spans="2:17" x14ac:dyDescent="0.25">
      <c r="B49" s="12">
        <v>26</v>
      </c>
      <c r="C49" s="8" t="s">
        <v>30</v>
      </c>
      <c r="D49" s="17" t="s">
        <v>39</v>
      </c>
      <c r="E49" s="13"/>
      <c r="F49" s="13"/>
      <c r="G49" s="13"/>
      <c r="H49" s="13"/>
      <c r="I49" s="13"/>
      <c r="J49" s="13">
        <v>0.379</v>
      </c>
      <c r="K49" s="13">
        <v>0.34699999999999998</v>
      </c>
      <c r="L49" s="13">
        <v>0.35899999999999999</v>
      </c>
      <c r="M49" s="13">
        <v>0.372</v>
      </c>
      <c r="N49" s="13">
        <v>0.39100000000000001</v>
      </c>
      <c r="O49" s="13">
        <v>0.48299999999999998</v>
      </c>
      <c r="P49" s="13">
        <v>0.51600000000000001</v>
      </c>
      <c r="Q49" s="13">
        <v>0.53100000000000003</v>
      </c>
    </row>
    <row r="50" spans="2:17" x14ac:dyDescent="0.25">
      <c r="B50" s="12">
        <v>27</v>
      </c>
      <c r="C50" s="8" t="s">
        <v>31</v>
      </c>
      <c r="D50" s="17" t="s">
        <v>39</v>
      </c>
      <c r="E50" s="13"/>
      <c r="F50" s="13"/>
      <c r="G50" s="13"/>
      <c r="H50" s="13"/>
      <c r="I50" s="13"/>
      <c r="J50" s="13">
        <v>0.89470299582695956</v>
      </c>
      <c r="K50" s="13">
        <v>0.85223239602373335</v>
      </c>
      <c r="L50" s="13">
        <v>0.8210492162919798</v>
      </c>
      <c r="M50" s="13">
        <v>0.90594296423363951</v>
      </c>
      <c r="N50" s="13">
        <v>0.83044531722251469</v>
      </c>
      <c r="O50" s="13">
        <v>1.1323156568779738</v>
      </c>
      <c r="P50" s="13">
        <v>1.152300852928809</v>
      </c>
      <c r="Q50" s="13">
        <v>1.0912225990146067</v>
      </c>
    </row>
    <row r="51" spans="2:17" x14ac:dyDescent="0.25">
      <c r="B51" s="12">
        <v>28</v>
      </c>
      <c r="C51" s="8" t="s">
        <v>32</v>
      </c>
      <c r="D51" s="17" t="s">
        <v>40</v>
      </c>
      <c r="E51" s="22">
        <v>73.31</v>
      </c>
      <c r="F51" s="22">
        <v>86.21</v>
      </c>
      <c r="G51" s="22">
        <v>78.760000000000005</v>
      </c>
      <c r="H51" s="22">
        <v>88.47</v>
      </c>
      <c r="I51" s="22">
        <v>92.24</v>
      </c>
      <c r="J51" s="22">
        <v>90.97</v>
      </c>
      <c r="K51" s="22">
        <v>100.88</v>
      </c>
      <c r="L51" s="22">
        <v>109.83</v>
      </c>
      <c r="M51" s="22">
        <v>84.82</v>
      </c>
      <c r="N51" s="22">
        <v>92.73</v>
      </c>
      <c r="O51" s="22">
        <v>101.53</v>
      </c>
      <c r="P51" s="22">
        <v>125.88</v>
      </c>
      <c r="Q51" s="22">
        <v>161.56</v>
      </c>
    </row>
    <row r="52" spans="2:17" x14ac:dyDescent="0.25">
      <c r="B52" s="12">
        <v>29</v>
      </c>
      <c r="C52" s="8" t="s">
        <v>38</v>
      </c>
      <c r="D52" s="17" t="s">
        <v>40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5"/>
    </row>
    <row r="53" spans="2:17" x14ac:dyDescent="0.25">
      <c r="B53" s="12">
        <v>30</v>
      </c>
      <c r="C53" s="8" t="s">
        <v>33</v>
      </c>
      <c r="D53" s="17" t="s">
        <v>40</v>
      </c>
      <c r="E53" s="22">
        <v>11.35</v>
      </c>
      <c r="F53" s="22">
        <v>29.35</v>
      </c>
      <c r="G53" s="22">
        <v>42.54</v>
      </c>
      <c r="H53" s="22">
        <v>24.9</v>
      </c>
      <c r="I53" s="22">
        <v>22.73</v>
      </c>
      <c r="J53" s="22">
        <v>-3.99</v>
      </c>
      <c r="K53" s="22">
        <v>21.71</v>
      </c>
      <c r="L53" s="22">
        <v>-2.2999999999999998</v>
      </c>
      <c r="M53" s="22">
        <v>-19.41</v>
      </c>
      <c r="N53" s="22">
        <v>22.55</v>
      </c>
      <c r="O53" s="22">
        <v>-13.52</v>
      </c>
      <c r="P53" s="22">
        <v>-1.2</v>
      </c>
      <c r="Q53" s="22">
        <v>34.69</v>
      </c>
    </row>
    <row r="54" spans="2:17" x14ac:dyDescent="0.25">
      <c r="B54" s="12">
        <v>31</v>
      </c>
      <c r="C54" s="8" t="s">
        <v>34</v>
      </c>
      <c r="D54" s="17" t="s">
        <v>41</v>
      </c>
      <c r="E54" s="13"/>
      <c r="F54" s="13"/>
      <c r="G54" s="13"/>
      <c r="H54" s="13"/>
      <c r="I54" s="13"/>
      <c r="J54" s="13"/>
      <c r="K54" s="13">
        <v>15.44</v>
      </c>
      <c r="L54" s="13">
        <v>13.948</v>
      </c>
      <c r="M54" s="13">
        <v>14.824</v>
      </c>
      <c r="N54" s="13">
        <v>21.574000000000002</v>
      </c>
      <c r="O54" s="13">
        <v>17.872</v>
      </c>
      <c r="P54" s="13">
        <v>10.273999999999999</v>
      </c>
      <c r="Q54" s="13">
        <v>20.193999999999999</v>
      </c>
    </row>
    <row r="55" spans="2:17" x14ac:dyDescent="0.25">
      <c r="B55" s="12">
        <v>32</v>
      </c>
      <c r="C55" s="8" t="s">
        <v>35</v>
      </c>
      <c r="D55" s="17" t="s">
        <v>40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5"/>
    </row>
    <row r="56" spans="2:17" x14ac:dyDescent="0.25">
      <c r="B56" s="12">
        <v>33</v>
      </c>
      <c r="C56" s="8" t="s">
        <v>36</v>
      </c>
      <c r="D56" s="17" t="s">
        <v>37</v>
      </c>
      <c r="E56" s="13"/>
      <c r="F56" s="13"/>
      <c r="G56" s="13"/>
      <c r="H56" s="13"/>
      <c r="I56" s="13"/>
      <c r="J56" s="13"/>
      <c r="K56" s="13">
        <v>4.5901076999999999</v>
      </c>
      <c r="L56" s="13">
        <v>2.0893861</v>
      </c>
      <c r="M56" s="13">
        <v>2.2039982</v>
      </c>
      <c r="N56" s="13">
        <v>1.6724485</v>
      </c>
      <c r="O56" s="13">
        <v>3.2485941</v>
      </c>
      <c r="P56" s="13">
        <v>1.4430415000000001</v>
      </c>
      <c r="Q56" s="13">
        <v>3.3442102</v>
      </c>
    </row>
    <row r="58" spans="2:17" ht="0.75" customHeight="1" x14ac:dyDescent="0.25">
      <c r="E58" s="3">
        <v>1.4948170000000001</v>
      </c>
      <c r="F58" s="3">
        <v>1.534</v>
      </c>
      <c r="G58" s="3">
        <v>0.13100000000000001</v>
      </c>
      <c r="H58" s="3">
        <v>1.4990000000000001</v>
      </c>
      <c r="I58" s="3">
        <v>0.16138</v>
      </c>
      <c r="J58" s="3">
        <v>0.17235500000000001</v>
      </c>
      <c r="K58" s="3">
        <v>0.40388599999999997</v>
      </c>
      <c r="L58" s="3">
        <v>6.6627999999999998</v>
      </c>
      <c r="M58" s="3">
        <v>1.0858649999999999</v>
      </c>
      <c r="N58" s="3">
        <v>0.76582600000000001</v>
      </c>
      <c r="O58" s="3">
        <v>1.60954</v>
      </c>
      <c r="P58" s="3">
        <v>1.68523</v>
      </c>
      <c r="Q58" s="3">
        <v>1.6042200000000002</v>
      </c>
    </row>
    <row r="60" spans="2:17" x14ac:dyDescent="0.25">
      <c r="C60" s="3" t="s">
        <v>97</v>
      </c>
    </row>
    <row r="61" spans="2:17" x14ac:dyDescent="0.25">
      <c r="C61" s="39" t="s">
        <v>98</v>
      </c>
      <c r="D61" s="39"/>
      <c r="E61" s="39"/>
      <c r="F61" s="39"/>
      <c r="G61" s="39"/>
      <c r="H61" s="39"/>
      <c r="I61" s="39"/>
      <c r="J61" s="39"/>
      <c r="K61" s="39"/>
    </row>
  </sheetData>
  <mergeCells count="8">
    <mergeCell ref="C61:K61"/>
    <mergeCell ref="B7:Q7"/>
    <mergeCell ref="M1:P1"/>
    <mergeCell ref="B2:Q2"/>
    <mergeCell ref="B3:Q3"/>
    <mergeCell ref="B4:Q4"/>
    <mergeCell ref="B5:Q5"/>
    <mergeCell ref="B6:Q6"/>
  </mergeCells>
  <pageMargins left="0.31496062992125984" right="0.11811023622047245" top="0.35433070866141736" bottom="0.35433070866141736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9"/>
  <sheetViews>
    <sheetView topLeftCell="B7" zoomScale="110" zoomScaleNormal="110" workbookViewId="0">
      <pane xSplit="3" ySplit="2" topLeftCell="E48" activePane="bottomRight" state="frozen"/>
      <selection activeCell="B7" sqref="B7"/>
      <selection pane="topRight" activeCell="E7" sqref="E7"/>
      <selection pane="bottomLeft" activeCell="B9" sqref="B9"/>
      <selection pane="bottomRight" activeCell="C59" sqref="C59:K59"/>
    </sheetView>
  </sheetViews>
  <sheetFormatPr defaultRowHeight="15" x14ac:dyDescent="0.25"/>
  <cols>
    <col min="1" max="1" width="2" style="3" customWidth="1"/>
    <col min="2" max="2" width="5.28515625" style="14" customWidth="1"/>
    <col min="3" max="3" width="30.42578125" style="3" customWidth="1"/>
    <col min="4" max="4" width="7.7109375" style="14" customWidth="1"/>
    <col min="5" max="16" width="9.28515625" style="3" bestFit="1" customWidth="1"/>
    <col min="17" max="17" width="10.42578125" style="3" bestFit="1" customWidth="1"/>
    <col min="18" max="16384" width="9.140625" style="3"/>
  </cols>
  <sheetData>
    <row r="1" spans="2:17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38" t="s">
        <v>18</v>
      </c>
      <c r="N1" s="38"/>
      <c r="O1" s="38"/>
      <c r="P1" s="38"/>
    </row>
    <row r="2" spans="2:17" x14ac:dyDescent="0.25">
      <c r="B2" s="35" t="s">
        <v>71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2:17" x14ac:dyDescent="0.25">
      <c r="B3" s="35" t="s">
        <v>81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x14ac:dyDescent="0.2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2:17" x14ac:dyDescent="0.25">
      <c r="B5" s="35" t="s">
        <v>79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x14ac:dyDescent="0.25">
      <c r="B6" s="35" t="s">
        <v>82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2:17" x14ac:dyDescent="0.2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2:17" s="6" customFormat="1" x14ac:dyDescent="0.25">
      <c r="B8" s="4" t="s">
        <v>2</v>
      </c>
      <c r="C8" s="5"/>
      <c r="D8" s="4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89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x14ac:dyDescent="0.25">
      <c r="B9" s="7">
        <v>1</v>
      </c>
      <c r="C9" s="8" t="s">
        <v>15</v>
      </c>
      <c r="D9" s="16" t="s">
        <v>16</v>
      </c>
      <c r="E9" s="15">
        <v>68.095041095890409</v>
      </c>
      <c r="F9" s="15">
        <v>93.531753424657538</v>
      </c>
      <c r="G9" s="15">
        <v>80.947999999999993</v>
      </c>
      <c r="H9" s="15">
        <v>84.930999999999997</v>
      </c>
      <c r="I9" s="15">
        <v>81.129000000000005</v>
      </c>
      <c r="J9" s="15">
        <v>63.44</v>
      </c>
      <c r="K9" s="15">
        <v>60.77</v>
      </c>
      <c r="L9" s="15">
        <v>75.387757354970347</v>
      </c>
      <c r="M9" s="15">
        <v>73.884045938840075</v>
      </c>
      <c r="N9" s="15">
        <v>62.676075826760496</v>
      </c>
      <c r="O9" s="15">
        <v>52.73</v>
      </c>
      <c r="P9" s="15">
        <v>76.342661588563345</v>
      </c>
      <c r="Q9" s="15">
        <v>68.114016881140316</v>
      </c>
    </row>
    <row r="10" spans="2:17" x14ac:dyDescent="0.25">
      <c r="B10" s="7">
        <v>2</v>
      </c>
      <c r="C10" s="8" t="s">
        <v>19</v>
      </c>
      <c r="D10" s="16" t="s">
        <v>16</v>
      </c>
      <c r="E10" s="15">
        <f>E13*100000/(50*24*365)</f>
        <v>44.128468949771687</v>
      </c>
      <c r="F10" s="15">
        <f>F13*100000/(50*24*365)</f>
        <v>45.108439954337896</v>
      </c>
      <c r="G10" s="15">
        <f>G13*100000/(50*24*365)</f>
        <v>33.975570776255701</v>
      </c>
      <c r="H10" s="15">
        <f>H13*100000/(50*24*366)</f>
        <v>50.121812386156648</v>
      </c>
      <c r="I10" s="15">
        <f>I13*100000/(50*24*365)</f>
        <v>42.728538812785388</v>
      </c>
      <c r="J10" s="15">
        <f>J13*100000/(50*24*365)</f>
        <v>33.743607305936074</v>
      </c>
      <c r="K10" s="15">
        <f>K13*100000/(50*24*365)</f>
        <v>35.648630136986291</v>
      </c>
      <c r="L10" s="15">
        <f>L13*100000/(50*24*366)</f>
        <v>40.704690346083787</v>
      </c>
      <c r="M10" s="15">
        <f>M13*100000/(50*24*365)</f>
        <v>37.642739726027401</v>
      </c>
      <c r="N10" s="15">
        <f>N13*100000/(50*24*365)</f>
        <v>40.960045662100455</v>
      </c>
      <c r="O10" s="15">
        <f>O13*100000/(50*24*365)</f>
        <v>20.056164383561651</v>
      </c>
      <c r="P10" s="15">
        <f>P13*100000/(50*24*366)</f>
        <v>39.854280510018199</v>
      </c>
      <c r="Q10" s="15">
        <f>Q13*100000/(50*24*365)</f>
        <v>44.998401826484034</v>
      </c>
    </row>
    <row r="11" spans="2:17" x14ac:dyDescent="0.25">
      <c r="B11" s="7">
        <v>3</v>
      </c>
      <c r="C11" s="8" t="s">
        <v>90</v>
      </c>
      <c r="D11" s="16" t="s">
        <v>41</v>
      </c>
      <c r="E11" s="9">
        <v>190.5</v>
      </c>
      <c r="F11" s="9">
        <v>194.4</v>
      </c>
      <c r="G11" s="9">
        <v>146.80000000000001</v>
      </c>
      <c r="H11" s="9">
        <v>218.1</v>
      </c>
      <c r="I11" s="9">
        <v>188.7</v>
      </c>
      <c r="J11" s="9">
        <v>149.69999999999999</v>
      </c>
      <c r="K11" s="9">
        <v>157.30000000000001</v>
      </c>
      <c r="L11" s="9">
        <v>177.2</v>
      </c>
      <c r="M11" s="9">
        <v>162</v>
      </c>
      <c r="N11" s="9">
        <v>178</v>
      </c>
      <c r="O11" s="9">
        <v>86</v>
      </c>
      <c r="P11" s="9">
        <v>169</v>
      </c>
      <c r="Q11" s="9">
        <v>188</v>
      </c>
    </row>
    <row r="12" spans="2:17" x14ac:dyDescent="0.25">
      <c r="B12" s="7">
        <v>4</v>
      </c>
      <c r="C12" s="8" t="s">
        <v>91</v>
      </c>
      <c r="D12" s="16" t="s">
        <v>41</v>
      </c>
      <c r="E12" s="9">
        <v>192.2</v>
      </c>
      <c r="F12" s="9">
        <v>197</v>
      </c>
      <c r="G12" s="9">
        <v>149.4</v>
      </c>
      <c r="H12" s="9">
        <v>220.8</v>
      </c>
      <c r="I12" s="9">
        <v>188.4</v>
      </c>
      <c r="J12" s="9">
        <v>147.5</v>
      </c>
      <c r="K12" s="9">
        <v>156.4</v>
      </c>
      <c r="L12" s="9">
        <v>177.6</v>
      </c>
      <c r="M12" s="9">
        <v>164</v>
      </c>
      <c r="N12" s="9">
        <v>178</v>
      </c>
      <c r="O12" s="9">
        <v>86</v>
      </c>
      <c r="P12" s="9">
        <v>174</v>
      </c>
      <c r="Q12" s="9">
        <v>190</v>
      </c>
    </row>
    <row r="13" spans="2:17" x14ac:dyDescent="0.25">
      <c r="B13" s="7">
        <v>5</v>
      </c>
      <c r="C13" s="8" t="s">
        <v>42</v>
      </c>
      <c r="D13" s="16" t="s">
        <v>41</v>
      </c>
      <c r="E13" s="9">
        <v>193.28269399999999</v>
      </c>
      <c r="F13" s="9">
        <v>197.57496699999999</v>
      </c>
      <c r="G13" s="9">
        <v>148.81299999999996</v>
      </c>
      <c r="H13" s="9">
        <v>220.13499999999999</v>
      </c>
      <c r="I13" s="9">
        <v>187.15100000000001</v>
      </c>
      <c r="J13" s="9">
        <v>147.797</v>
      </c>
      <c r="K13" s="9">
        <v>156.14099999999996</v>
      </c>
      <c r="L13" s="9">
        <v>178.77500000000001</v>
      </c>
      <c r="M13" s="9">
        <v>164.87520000000001</v>
      </c>
      <c r="N13" s="9">
        <v>179.405</v>
      </c>
      <c r="O13" s="9">
        <v>87.846000000000032</v>
      </c>
      <c r="P13" s="9">
        <v>175.03999999999994</v>
      </c>
      <c r="Q13" s="9">
        <v>197.09300000000007</v>
      </c>
    </row>
    <row r="14" spans="2:17" x14ac:dyDescent="0.25">
      <c r="B14" s="7">
        <v>6</v>
      </c>
      <c r="C14" s="8" t="s">
        <v>43</v>
      </c>
      <c r="D14" s="16" t="s">
        <v>44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spans="2:17" x14ac:dyDescent="0.25">
      <c r="B15" s="7">
        <v>7</v>
      </c>
      <c r="C15" s="8" t="s">
        <v>45</v>
      </c>
      <c r="D15" s="16" t="s">
        <v>46</v>
      </c>
      <c r="E15" s="9"/>
      <c r="F15" s="9"/>
      <c r="G15" s="9"/>
      <c r="J15" s="9"/>
      <c r="K15" s="9"/>
      <c r="L15" s="9"/>
      <c r="M15" s="9"/>
      <c r="N15" s="9"/>
      <c r="O15" s="9"/>
      <c r="P15" s="9"/>
      <c r="Q15" s="15"/>
    </row>
    <row r="16" spans="2:17" x14ac:dyDescent="0.25">
      <c r="B16" s="7">
        <v>8</v>
      </c>
      <c r="C16" s="8" t="s">
        <v>47</v>
      </c>
      <c r="D16" s="16" t="s">
        <v>48</v>
      </c>
      <c r="E16" s="9"/>
      <c r="F16" s="9"/>
      <c r="G16" s="9" t="s">
        <v>17</v>
      </c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spans="2:17" x14ac:dyDescent="0.25">
      <c r="B17" s="7">
        <v>9</v>
      </c>
      <c r="C17" s="8" t="s">
        <v>49</v>
      </c>
      <c r="D17" s="16" t="s">
        <v>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2:17" x14ac:dyDescent="0.25">
      <c r="B18" s="7">
        <v>10</v>
      </c>
      <c r="C18" s="8" t="s">
        <v>51</v>
      </c>
      <c r="D18" s="16" t="s">
        <v>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spans="2:17" ht="38.25" x14ac:dyDescent="0.25">
      <c r="B19" s="7">
        <v>11</v>
      </c>
      <c r="C19" s="10" t="s">
        <v>53</v>
      </c>
      <c r="D19" s="16" t="s">
        <v>54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2:17" x14ac:dyDescent="0.25">
      <c r="B20" s="7">
        <v>12</v>
      </c>
      <c r="C20" s="8" t="s">
        <v>55</v>
      </c>
      <c r="D20" s="16" t="s">
        <v>56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spans="2:17" x14ac:dyDescent="0.25">
      <c r="B21" s="7">
        <v>13</v>
      </c>
      <c r="C21" s="8" t="s">
        <v>57</v>
      </c>
      <c r="D21" s="16" t="s">
        <v>46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</row>
    <row r="22" spans="2:17" x14ac:dyDescent="0.25">
      <c r="B22" s="7">
        <v>14</v>
      </c>
      <c r="C22" s="8" t="s">
        <v>59</v>
      </c>
      <c r="D22" s="16" t="s">
        <v>58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</row>
    <row r="23" spans="2:17" x14ac:dyDescent="0.25">
      <c r="B23" s="7">
        <v>15</v>
      </c>
      <c r="C23" s="8" t="s">
        <v>61</v>
      </c>
      <c r="D23" s="16" t="s">
        <v>60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</row>
    <row r="24" spans="2:17" ht="38.25" x14ac:dyDescent="0.25">
      <c r="B24" s="7">
        <v>16</v>
      </c>
      <c r="C24" s="10" t="s">
        <v>62</v>
      </c>
      <c r="D24" s="16" t="s">
        <v>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</row>
    <row r="25" spans="2:17" x14ac:dyDescent="0.25">
      <c r="B25" s="7">
        <v>17</v>
      </c>
      <c r="C25" s="8" t="s">
        <v>63</v>
      </c>
      <c r="D25" s="16" t="s">
        <v>52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</row>
    <row r="26" spans="2:17" x14ac:dyDescent="0.25">
      <c r="B26" s="7">
        <v>18</v>
      </c>
      <c r="C26" s="8" t="s">
        <v>95</v>
      </c>
      <c r="D26" s="16" t="s">
        <v>52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x14ac:dyDescent="0.25">
      <c r="B27" s="7">
        <v>19</v>
      </c>
      <c r="C27" s="8" t="s">
        <v>64</v>
      </c>
      <c r="D27" s="16" t="s">
        <v>16</v>
      </c>
      <c r="E27" s="22">
        <v>0.31906633089458081</v>
      </c>
      <c r="F27" s="22">
        <v>0.26131853029741364</v>
      </c>
      <c r="G27" s="22">
        <v>0.37363671184641134</v>
      </c>
      <c r="H27" s="22">
        <v>0.3740432007631681</v>
      </c>
      <c r="I27" s="22">
        <v>0.28968693728593486</v>
      </c>
      <c r="J27" s="22">
        <v>0.4875606406084021</v>
      </c>
      <c r="K27" s="22">
        <v>0.3307459283596238</v>
      </c>
      <c r="L27" s="22">
        <v>0.67364005034260932</v>
      </c>
      <c r="M27" s="22">
        <v>0.33636174512601041</v>
      </c>
      <c r="N27" s="22">
        <v>0.31683537248125743</v>
      </c>
      <c r="O27" s="22">
        <v>0.54618992327482163</v>
      </c>
      <c r="P27" s="22">
        <v>0.2852237202925047</v>
      </c>
      <c r="Q27" s="22">
        <v>0.2678721466515806</v>
      </c>
    </row>
    <row r="28" spans="2:17" x14ac:dyDescent="0.25">
      <c r="B28" s="7">
        <v>20</v>
      </c>
      <c r="C28" s="8" t="s">
        <v>65</v>
      </c>
      <c r="D28" s="16" t="s">
        <v>66</v>
      </c>
      <c r="E28" s="26" t="s">
        <v>96</v>
      </c>
      <c r="F28" s="26" t="s">
        <v>96</v>
      </c>
      <c r="G28" s="26" t="s">
        <v>96</v>
      </c>
      <c r="H28" s="26" t="s">
        <v>96</v>
      </c>
      <c r="I28" s="26" t="s">
        <v>96</v>
      </c>
      <c r="J28" s="26" t="s">
        <v>96</v>
      </c>
      <c r="K28" s="26" t="s">
        <v>96</v>
      </c>
      <c r="L28" s="26" t="s">
        <v>96</v>
      </c>
      <c r="M28" s="26" t="s">
        <v>96</v>
      </c>
      <c r="N28" s="26" t="s">
        <v>96</v>
      </c>
      <c r="O28" s="21">
        <v>3.1326000000000001</v>
      </c>
      <c r="P28" s="21">
        <v>19.156300000000002</v>
      </c>
      <c r="Q28" s="21">
        <v>12.844099999999999</v>
      </c>
    </row>
    <row r="29" spans="2:17" x14ac:dyDescent="0.25">
      <c r="B29" s="7">
        <v>21</v>
      </c>
      <c r="C29" s="8" t="s">
        <v>67</v>
      </c>
      <c r="D29" s="16" t="s">
        <v>66</v>
      </c>
      <c r="E29" s="22">
        <v>60.97</v>
      </c>
      <c r="F29" s="22">
        <v>60.97</v>
      </c>
      <c r="G29" s="22">
        <v>60.97</v>
      </c>
      <c r="H29" s="22">
        <v>60.97</v>
      </c>
      <c r="I29" s="21">
        <v>60.738799999999998</v>
      </c>
      <c r="J29" s="21">
        <v>60.860399999999998</v>
      </c>
      <c r="K29" s="21">
        <v>61.367199999999997</v>
      </c>
      <c r="L29" s="21">
        <v>61.377000000000002</v>
      </c>
      <c r="M29" s="21">
        <v>61.489699999999999</v>
      </c>
      <c r="N29" s="21">
        <v>61.540999999999997</v>
      </c>
      <c r="O29" s="21">
        <v>65.411699999999996</v>
      </c>
      <c r="P29" s="21">
        <v>75.384200000000007</v>
      </c>
      <c r="Q29" s="21">
        <v>76.056100000000001</v>
      </c>
    </row>
    <row r="30" spans="2:17" ht="25.5" x14ac:dyDescent="0.25">
      <c r="B30" s="7">
        <v>22</v>
      </c>
      <c r="C30" s="10" t="s">
        <v>68</v>
      </c>
      <c r="D30" s="16" t="s">
        <v>66</v>
      </c>
      <c r="E30" s="21">
        <v>7.2858999999999998</v>
      </c>
      <c r="F30" s="21">
        <v>7.5758999999999999</v>
      </c>
      <c r="G30" s="21">
        <v>7.8818999999999999</v>
      </c>
      <c r="H30" s="21">
        <v>8.2049000000000003</v>
      </c>
      <c r="I30" s="21">
        <v>8.5458999999999996</v>
      </c>
      <c r="J30" s="21">
        <v>6.5738000000000003</v>
      </c>
      <c r="K30" s="21">
        <v>6.8890000000000002</v>
      </c>
      <c r="L30" s="21">
        <v>7.1458000000000004</v>
      </c>
      <c r="M30" s="21">
        <v>7.4623999999999997</v>
      </c>
      <c r="N30" s="21">
        <v>7.8529999999999998</v>
      </c>
      <c r="O30" s="21">
        <v>8.3353999999999999</v>
      </c>
      <c r="P30" s="21">
        <v>9.2849000000000004</v>
      </c>
      <c r="Q30" s="21">
        <v>10.006500000000001</v>
      </c>
    </row>
    <row r="31" spans="2:17" ht="25.5" x14ac:dyDescent="0.25">
      <c r="B31" s="7">
        <v>23</v>
      </c>
      <c r="C31" s="10" t="s">
        <v>69</v>
      </c>
      <c r="D31" s="16" t="s">
        <v>66</v>
      </c>
      <c r="E31" s="22">
        <v>121.94</v>
      </c>
      <c r="F31" s="22">
        <v>121.94</v>
      </c>
      <c r="G31" s="22">
        <v>121.94</v>
      </c>
      <c r="H31" s="22">
        <v>121.94</v>
      </c>
      <c r="I31" s="21">
        <v>121.7088</v>
      </c>
      <c r="J31" s="21">
        <v>122.11409999999999</v>
      </c>
      <c r="K31" s="21">
        <v>123.8034</v>
      </c>
      <c r="L31" s="21">
        <v>123.83620000000001</v>
      </c>
      <c r="M31" s="21">
        <v>124.21169999999999</v>
      </c>
      <c r="N31" s="21">
        <v>124.3828</v>
      </c>
      <c r="O31" s="21">
        <v>137.2851</v>
      </c>
      <c r="P31" s="21">
        <v>170.52680000000001</v>
      </c>
      <c r="Q31" s="21">
        <v>172.7663</v>
      </c>
    </row>
    <row r="32" spans="2:17" ht="25.5" x14ac:dyDescent="0.25">
      <c r="B32" s="7">
        <v>24</v>
      </c>
      <c r="C32" s="11" t="s">
        <v>20</v>
      </c>
      <c r="D32" s="16" t="s">
        <v>66</v>
      </c>
      <c r="E32" s="21">
        <v>18.417000000000002</v>
      </c>
      <c r="F32" s="21">
        <v>18.7026</v>
      </c>
      <c r="G32" s="21">
        <v>19.0001</v>
      </c>
      <c r="H32" s="21">
        <v>19.309899999999999</v>
      </c>
      <c r="I32" s="21">
        <v>19.6328</v>
      </c>
      <c r="J32" s="21">
        <v>26.473400000000002</v>
      </c>
      <c r="K32" s="21">
        <v>27.622299999999999</v>
      </c>
      <c r="L32" s="21">
        <v>28.3794</v>
      </c>
      <c r="M32" s="21">
        <v>29.4498</v>
      </c>
      <c r="N32" s="21">
        <v>30.916699999999999</v>
      </c>
      <c r="O32" s="21">
        <v>32.738500000000002</v>
      </c>
      <c r="P32" s="21">
        <v>38.205399999999997</v>
      </c>
      <c r="Q32" s="21">
        <v>40.362699999999997</v>
      </c>
    </row>
    <row r="33" spans="2:17" ht="25.5" x14ac:dyDescent="0.25">
      <c r="B33" s="7"/>
      <c r="C33" s="11" t="s">
        <v>21</v>
      </c>
      <c r="D33" s="16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</row>
    <row r="34" spans="2:17" x14ac:dyDescent="0.25">
      <c r="B34" s="7"/>
      <c r="C34" s="8" t="s">
        <v>22</v>
      </c>
      <c r="D34" s="16" t="s">
        <v>66</v>
      </c>
      <c r="E34" s="21">
        <v>8.5358000000000001</v>
      </c>
      <c r="F34" s="21">
        <v>8.5358000000000001</v>
      </c>
      <c r="G34" s="21">
        <v>8.5358000000000001</v>
      </c>
      <c r="H34" s="21">
        <v>8.5358000000000001</v>
      </c>
      <c r="I34" s="21">
        <v>8.5358000000000001</v>
      </c>
      <c r="J34" s="21">
        <v>11.3537</v>
      </c>
      <c r="K34" s="21">
        <v>11.830399999999999</v>
      </c>
      <c r="L34" s="21">
        <v>11.892099999999999</v>
      </c>
      <c r="M34" s="21">
        <v>12.095599999999999</v>
      </c>
      <c r="N34" s="21">
        <v>12.841900000000001</v>
      </c>
      <c r="O34" s="21">
        <v>13.251099999999999</v>
      </c>
      <c r="P34" s="21">
        <v>14.696</v>
      </c>
      <c r="Q34" s="21">
        <v>15.8071</v>
      </c>
    </row>
    <row r="35" spans="2:17" x14ac:dyDescent="0.25">
      <c r="B35" s="7"/>
      <c r="C35" s="8" t="s">
        <v>23</v>
      </c>
      <c r="D35" s="16" t="s">
        <v>16</v>
      </c>
      <c r="E35" s="22">
        <v>14</v>
      </c>
      <c r="F35" s="22">
        <v>14</v>
      </c>
      <c r="G35" s="22">
        <v>14</v>
      </c>
      <c r="H35" s="22">
        <v>14</v>
      </c>
      <c r="I35" s="22">
        <v>14</v>
      </c>
      <c r="J35" s="24">
        <v>18.673999999999999</v>
      </c>
      <c r="K35" s="24">
        <v>19.358000000000001</v>
      </c>
      <c r="L35" s="24">
        <v>19.376999999999999</v>
      </c>
      <c r="M35" s="24">
        <v>19.689</v>
      </c>
      <c r="N35" s="24">
        <v>20.876000000000001</v>
      </c>
      <c r="O35" s="24">
        <v>20.876000000000001</v>
      </c>
      <c r="P35" s="24">
        <v>20.876000000000001</v>
      </c>
      <c r="Q35" s="24">
        <v>20.876000000000001</v>
      </c>
    </row>
    <row r="36" spans="2:17" x14ac:dyDescent="0.25">
      <c r="B36" s="7"/>
      <c r="C36" s="5" t="s">
        <v>24</v>
      </c>
      <c r="D36" s="1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</row>
    <row r="37" spans="2:17" x14ac:dyDescent="0.25">
      <c r="B37" s="7"/>
      <c r="C37" s="8" t="s">
        <v>25</v>
      </c>
      <c r="D37" s="16" t="s">
        <v>66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1">
        <v>0.1244</v>
      </c>
      <c r="P37" s="21">
        <v>0.88490000000000002</v>
      </c>
      <c r="Q37" s="21">
        <v>1.2704</v>
      </c>
    </row>
    <row r="38" spans="2:17" x14ac:dyDescent="0.25">
      <c r="B38" s="7"/>
      <c r="C38" s="8" t="s">
        <v>26</v>
      </c>
      <c r="D38" s="16" t="s">
        <v>16</v>
      </c>
      <c r="E38" s="26" t="s">
        <v>96</v>
      </c>
      <c r="F38" s="26" t="s">
        <v>96</v>
      </c>
      <c r="G38" s="26" t="s">
        <v>96</v>
      </c>
      <c r="H38" s="26" t="s">
        <v>96</v>
      </c>
      <c r="I38" s="26" t="s">
        <v>96</v>
      </c>
      <c r="J38" s="26" t="s">
        <v>96</v>
      </c>
      <c r="K38" s="26" t="s">
        <v>96</v>
      </c>
      <c r="L38" s="26" t="s">
        <v>96</v>
      </c>
      <c r="M38" s="26" t="s">
        <v>96</v>
      </c>
      <c r="N38" s="26" t="s">
        <v>96</v>
      </c>
      <c r="O38" s="24">
        <v>7.94</v>
      </c>
      <c r="P38" s="24">
        <v>7.94</v>
      </c>
      <c r="Q38" s="24">
        <v>7.94</v>
      </c>
    </row>
    <row r="39" spans="2:17" ht="25.5" x14ac:dyDescent="0.25">
      <c r="B39" s="7"/>
      <c r="C39" s="11" t="s">
        <v>27</v>
      </c>
      <c r="D39" s="1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</row>
    <row r="40" spans="2:17" x14ac:dyDescent="0.25">
      <c r="B40" s="7"/>
      <c r="C40" s="8" t="s">
        <v>22</v>
      </c>
      <c r="D40" s="16" t="s">
        <v>66</v>
      </c>
      <c r="E40" s="21">
        <v>2.7376</v>
      </c>
      <c r="F40" s="21">
        <v>2.7376</v>
      </c>
      <c r="G40" s="21">
        <v>2.7376</v>
      </c>
      <c r="H40" s="21">
        <v>2.7376</v>
      </c>
      <c r="I40" s="21">
        <v>2.7376</v>
      </c>
      <c r="J40" s="21">
        <v>5.0505000000000004</v>
      </c>
      <c r="K40" s="21">
        <v>5.1542000000000003</v>
      </c>
      <c r="L40" s="21">
        <v>5.258</v>
      </c>
      <c r="M40" s="21">
        <v>5.4938000000000002</v>
      </c>
      <c r="N40" s="21">
        <v>5.5404999999999998</v>
      </c>
      <c r="O40" s="21">
        <v>5.899</v>
      </c>
      <c r="P40" s="21">
        <v>7.2454999999999998</v>
      </c>
      <c r="Q40" s="21">
        <v>7.8799000000000001</v>
      </c>
    </row>
    <row r="41" spans="2:17" x14ac:dyDescent="0.25">
      <c r="B41" s="7"/>
      <c r="C41" s="8" t="s">
        <v>23</v>
      </c>
      <c r="D41" s="16" t="s">
        <v>16</v>
      </c>
      <c r="E41" s="26" t="s">
        <v>96</v>
      </c>
      <c r="F41" s="26" t="s">
        <v>96</v>
      </c>
      <c r="G41" s="26" t="s">
        <v>96</v>
      </c>
      <c r="H41" s="26" t="s">
        <v>96</v>
      </c>
      <c r="I41" s="26" t="s">
        <v>96</v>
      </c>
      <c r="J41" s="26" t="s">
        <v>96</v>
      </c>
      <c r="K41" s="26" t="s">
        <v>96</v>
      </c>
      <c r="L41" s="26" t="s">
        <v>96</v>
      </c>
      <c r="M41" s="26" t="s">
        <v>96</v>
      </c>
      <c r="N41" s="26" t="s">
        <v>96</v>
      </c>
      <c r="O41" s="26" t="s">
        <v>96</v>
      </c>
      <c r="P41" s="26" t="s">
        <v>96</v>
      </c>
      <c r="Q41" s="26" t="s">
        <v>96</v>
      </c>
    </row>
    <row r="42" spans="2:17" x14ac:dyDescent="0.25">
      <c r="B42" s="7"/>
      <c r="C42" s="8" t="s">
        <v>28</v>
      </c>
      <c r="D42" s="16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</row>
    <row r="43" spans="2:17" x14ac:dyDescent="0.25">
      <c r="B43" s="7"/>
      <c r="C43" s="8" t="s">
        <v>25</v>
      </c>
      <c r="D43" s="16" t="s">
        <v>66</v>
      </c>
      <c r="E43" s="21">
        <v>0.74680000000000002</v>
      </c>
      <c r="F43" s="21">
        <v>0.77649999999999997</v>
      </c>
      <c r="G43" s="21">
        <v>0.80789999999999995</v>
      </c>
      <c r="H43" s="21">
        <v>0.84099999999999997</v>
      </c>
      <c r="I43" s="21">
        <v>0.876</v>
      </c>
      <c r="J43" s="21">
        <v>0.80530000000000002</v>
      </c>
      <c r="K43" s="21">
        <v>0.84389999999999998</v>
      </c>
      <c r="L43" s="21">
        <v>0.87539999999999996</v>
      </c>
      <c r="M43" s="21">
        <v>0.91410000000000002</v>
      </c>
      <c r="N43" s="21">
        <v>0.96199999999999997</v>
      </c>
      <c r="O43" s="21">
        <v>1.1253</v>
      </c>
      <c r="P43" s="21">
        <v>1.2535000000000001</v>
      </c>
      <c r="Q43" s="21">
        <v>1.3509</v>
      </c>
    </row>
    <row r="44" spans="2:17" x14ac:dyDescent="0.25">
      <c r="B44" s="7"/>
      <c r="C44" s="8" t="s">
        <v>23</v>
      </c>
      <c r="D44" s="16" t="s">
        <v>16</v>
      </c>
      <c r="E44" s="22">
        <v>10.25</v>
      </c>
      <c r="F44" s="22">
        <v>10.25</v>
      </c>
      <c r="G44" s="22">
        <v>10.25</v>
      </c>
      <c r="H44" s="22">
        <v>10.25</v>
      </c>
      <c r="I44" s="22">
        <v>10.25</v>
      </c>
      <c r="J44" s="22">
        <v>12.25</v>
      </c>
      <c r="K44" s="22">
        <v>12.25</v>
      </c>
      <c r="L44" s="22">
        <v>12.25</v>
      </c>
      <c r="M44" s="22">
        <v>12.25</v>
      </c>
      <c r="N44" s="22">
        <v>12.25</v>
      </c>
      <c r="O44" s="22">
        <v>13.5</v>
      </c>
      <c r="P44" s="22">
        <v>13.5</v>
      </c>
      <c r="Q44" s="22">
        <v>13.5</v>
      </c>
    </row>
    <row r="45" spans="2:17" ht="25.5" x14ac:dyDescent="0.25">
      <c r="B45" s="7"/>
      <c r="C45" s="10" t="s">
        <v>29</v>
      </c>
      <c r="D45" s="16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</row>
    <row r="46" spans="2:17" x14ac:dyDescent="0.25">
      <c r="B46" s="7"/>
      <c r="C46" s="8" t="s">
        <v>25</v>
      </c>
      <c r="D46" s="16" t="s">
        <v>66</v>
      </c>
      <c r="E46" s="21">
        <v>6.3967999999999998</v>
      </c>
      <c r="F46" s="21">
        <v>6.6527000000000003</v>
      </c>
      <c r="G46" s="21">
        <v>6.9188000000000001</v>
      </c>
      <c r="H46" s="21">
        <v>7.1955</v>
      </c>
      <c r="I46" s="21">
        <v>7.4833999999999996</v>
      </c>
      <c r="J46" s="21">
        <v>9.2638999999999996</v>
      </c>
      <c r="K46" s="21">
        <v>9.7937999999999992</v>
      </c>
      <c r="L46" s="21">
        <v>10.353999999999999</v>
      </c>
      <c r="M46" s="21">
        <v>10.946199999999999</v>
      </c>
      <c r="N46" s="21">
        <v>11.5723</v>
      </c>
      <c r="O46" s="21">
        <v>12.338699999999999</v>
      </c>
      <c r="P46" s="21">
        <v>13.178900000000001</v>
      </c>
      <c r="Q46" s="21">
        <v>14.054500000000001</v>
      </c>
    </row>
    <row r="47" spans="2:17" x14ac:dyDescent="0.25">
      <c r="B47" s="7"/>
      <c r="C47" s="8" t="s">
        <v>23</v>
      </c>
      <c r="D47" s="16" t="s">
        <v>16</v>
      </c>
      <c r="E47" s="29">
        <f t="shared" ref="E47:Q47" si="0">+(E46/E31)*100</f>
        <v>5.2458586189929477</v>
      </c>
      <c r="F47" s="29">
        <f t="shared" si="0"/>
        <v>5.4557159258651806</v>
      </c>
      <c r="G47" s="29">
        <f t="shared" si="0"/>
        <v>5.6739380022962118</v>
      </c>
      <c r="H47" s="29">
        <f t="shared" si="0"/>
        <v>5.9008528784648195</v>
      </c>
      <c r="I47" s="29">
        <f t="shared" si="0"/>
        <v>6.1486104538044906</v>
      </c>
      <c r="J47" s="29">
        <f t="shared" si="0"/>
        <v>7.5862656318967252</v>
      </c>
      <c r="K47" s="29">
        <f t="shared" si="0"/>
        <v>7.9107682018425978</v>
      </c>
      <c r="L47" s="29">
        <f t="shared" si="0"/>
        <v>8.3610446702983445</v>
      </c>
      <c r="M47" s="29">
        <f t="shared" si="0"/>
        <v>8.8125353730767717</v>
      </c>
      <c r="N47" s="29">
        <f t="shared" si="0"/>
        <v>9.3037783359113959</v>
      </c>
      <c r="O47" s="29">
        <f t="shared" si="0"/>
        <v>8.9876468750068295</v>
      </c>
      <c r="P47" s="29">
        <f t="shared" si="0"/>
        <v>7.7283453392663208</v>
      </c>
      <c r="Q47" s="29">
        <f t="shared" si="0"/>
        <v>8.134977712667343</v>
      </c>
    </row>
    <row r="48" spans="2:17" x14ac:dyDescent="0.25">
      <c r="B48" s="12">
        <v>25</v>
      </c>
      <c r="C48" s="8" t="s">
        <v>70</v>
      </c>
      <c r="D48" s="17" t="s">
        <v>39</v>
      </c>
      <c r="E48" s="13">
        <f t="shared" ref="E48:Q48" si="1">(E32*10)/(E11*0.88)</f>
        <v>1.0986041517537581</v>
      </c>
      <c r="F48" s="13">
        <f t="shared" si="1"/>
        <v>1.0932589786756455</v>
      </c>
      <c r="G48" s="13">
        <f t="shared" si="1"/>
        <v>1.4707781149368344</v>
      </c>
      <c r="H48" s="13">
        <f t="shared" si="1"/>
        <v>1.006101246300696</v>
      </c>
      <c r="I48" s="13">
        <f t="shared" si="1"/>
        <v>1.1822999470058295</v>
      </c>
      <c r="J48" s="13">
        <f t="shared" si="1"/>
        <v>2.00957976559179</v>
      </c>
      <c r="K48" s="13">
        <f t="shared" si="1"/>
        <v>1.9954848870138127</v>
      </c>
      <c r="L48" s="13">
        <f t="shared" si="1"/>
        <v>1.8199389493125386</v>
      </c>
      <c r="M48" s="13">
        <f t="shared" si="1"/>
        <v>2.0657828282828281</v>
      </c>
      <c r="N48" s="13">
        <f t="shared" si="1"/>
        <v>1.9737423391215523</v>
      </c>
      <c r="O48" s="13">
        <f t="shared" si="1"/>
        <v>4.3259117336152215</v>
      </c>
      <c r="P48" s="13">
        <f t="shared" si="1"/>
        <v>2.5689483593329747</v>
      </c>
      <c r="Q48" s="13">
        <f t="shared" si="1"/>
        <v>2.4397183268858798</v>
      </c>
    </row>
    <row r="49" spans="2:17" x14ac:dyDescent="0.25">
      <c r="B49" s="12">
        <v>26</v>
      </c>
      <c r="C49" s="8" t="s">
        <v>30</v>
      </c>
      <c r="D49" s="17" t="s">
        <v>39</v>
      </c>
      <c r="E49" s="23"/>
      <c r="F49" s="23"/>
      <c r="G49" s="23"/>
      <c r="H49" s="23"/>
      <c r="I49" s="23"/>
      <c r="J49" s="13">
        <v>0.54700000000000004</v>
      </c>
      <c r="K49" s="13">
        <v>0.57099999999999995</v>
      </c>
      <c r="L49" s="13">
        <v>0.58699999999999997</v>
      </c>
      <c r="M49" s="13">
        <v>0.60899999999999999</v>
      </c>
      <c r="N49" s="13">
        <v>0.63900000000000001</v>
      </c>
      <c r="O49" s="13">
        <v>0.67700000000000005</v>
      </c>
      <c r="P49" s="13">
        <v>0.79</v>
      </c>
      <c r="Q49" s="9">
        <v>0.83399999999999996</v>
      </c>
    </row>
    <row r="50" spans="2:17" x14ac:dyDescent="0.25">
      <c r="B50" s="12">
        <v>27</v>
      </c>
      <c r="C50" s="8" t="s">
        <v>31</v>
      </c>
      <c r="D50" s="17" t="s">
        <v>39</v>
      </c>
      <c r="E50" s="23"/>
      <c r="F50" s="23"/>
      <c r="G50" s="23"/>
      <c r="H50" s="23"/>
      <c r="I50" s="23"/>
      <c r="J50" s="13">
        <v>1.4825485797043068</v>
      </c>
      <c r="K50" s="13">
        <v>1.4502226936851443</v>
      </c>
      <c r="L50" s="13">
        <v>1.5793848936831962</v>
      </c>
      <c r="M50" s="13">
        <v>1.7095691163632161</v>
      </c>
      <c r="N50" s="13">
        <v>1.5371845164754085</v>
      </c>
      <c r="O50" s="13">
        <v>2.3171268342804003</v>
      </c>
      <c r="P50" s="13">
        <v>2.2028768926746594</v>
      </c>
      <c r="Q50" s="9">
        <v>1.9323187840510385</v>
      </c>
    </row>
    <row r="51" spans="2:17" x14ac:dyDescent="0.25">
      <c r="B51" s="12">
        <v>28</v>
      </c>
      <c r="C51" s="8" t="s">
        <v>32</v>
      </c>
      <c r="D51" s="17" t="s">
        <v>40</v>
      </c>
      <c r="E51" s="34" t="s">
        <v>99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2"/>
    </row>
    <row r="52" spans="2:17" x14ac:dyDescent="0.25">
      <c r="B52" s="12">
        <v>29</v>
      </c>
      <c r="C52" s="8" t="s">
        <v>38</v>
      </c>
      <c r="D52" s="17" t="s">
        <v>40</v>
      </c>
      <c r="E52" s="34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2"/>
    </row>
    <row r="53" spans="2:17" x14ac:dyDescent="0.25">
      <c r="B53" s="12">
        <v>30</v>
      </c>
      <c r="C53" s="8" t="s">
        <v>33</v>
      </c>
      <c r="D53" s="17" t="s">
        <v>40</v>
      </c>
      <c r="E53" s="34" t="s">
        <v>99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2"/>
    </row>
    <row r="54" spans="2:17" x14ac:dyDescent="0.25">
      <c r="B54" s="12">
        <v>31</v>
      </c>
      <c r="C54" s="8" t="s">
        <v>34</v>
      </c>
      <c r="D54" s="17" t="s">
        <v>41</v>
      </c>
      <c r="E54" s="23"/>
      <c r="F54" s="23"/>
      <c r="G54" s="23"/>
      <c r="H54" s="23"/>
      <c r="I54" s="23"/>
      <c r="J54" s="23"/>
      <c r="K54" s="31">
        <v>3.399</v>
      </c>
      <c r="L54" s="31">
        <v>2.5939999999999999</v>
      </c>
      <c r="M54" s="31">
        <v>3.7370000000000001</v>
      </c>
      <c r="N54" s="31">
        <v>4.4660000000000002</v>
      </c>
      <c r="O54" s="31">
        <v>1.024</v>
      </c>
      <c r="P54" s="31">
        <v>1.919</v>
      </c>
      <c r="Q54" s="18">
        <v>4.1859999999999999</v>
      </c>
    </row>
    <row r="55" spans="2:17" x14ac:dyDescent="0.25">
      <c r="B55" s="12">
        <v>32</v>
      </c>
      <c r="C55" s="8" t="s">
        <v>35</v>
      </c>
      <c r="D55" s="17" t="s">
        <v>40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2"/>
    </row>
    <row r="56" spans="2:17" x14ac:dyDescent="0.25">
      <c r="B56" s="12">
        <v>33</v>
      </c>
      <c r="C56" s="8" t="s">
        <v>36</v>
      </c>
      <c r="D56" s="17" t="s">
        <v>37</v>
      </c>
      <c r="E56" s="23"/>
      <c r="F56" s="23"/>
      <c r="G56" s="23"/>
      <c r="H56" s="23"/>
      <c r="I56" s="23"/>
      <c r="J56" s="23"/>
      <c r="K56" s="13">
        <v>0.43450879999999997</v>
      </c>
      <c r="L56" s="13">
        <v>0.61145349999999998</v>
      </c>
      <c r="M56" s="13">
        <v>0.74572340000000004</v>
      </c>
      <c r="N56" s="13">
        <v>0.17528199999999999</v>
      </c>
      <c r="O56" s="13">
        <v>8.6761099999999994E-2</v>
      </c>
      <c r="P56" s="13">
        <v>0.21240220000000001</v>
      </c>
      <c r="Q56" s="13">
        <v>0.48188170000000002</v>
      </c>
    </row>
    <row r="58" spans="2:17" x14ac:dyDescent="0.25">
      <c r="C58" s="3" t="s">
        <v>97</v>
      </c>
    </row>
    <row r="59" spans="2:17" x14ac:dyDescent="0.25">
      <c r="C59" s="39" t="s">
        <v>100</v>
      </c>
      <c r="D59" s="39"/>
      <c r="E59" s="39"/>
      <c r="F59" s="39"/>
      <c r="G59" s="39"/>
      <c r="H59" s="39"/>
      <c r="I59" s="39"/>
      <c r="J59" s="39"/>
      <c r="K59" s="39"/>
    </row>
  </sheetData>
  <mergeCells count="8">
    <mergeCell ref="C59:K59"/>
    <mergeCell ref="B7:Q7"/>
    <mergeCell ref="M1:P1"/>
    <mergeCell ref="B2:Q2"/>
    <mergeCell ref="B3:Q3"/>
    <mergeCell ref="B4:Q4"/>
    <mergeCell ref="B5:Q5"/>
    <mergeCell ref="B6:Q6"/>
  </mergeCells>
  <pageMargins left="0.31496062992125984" right="0.11811023622047245" top="0.35433070866141736" bottom="0.35433070866141736" header="0.31496062992125984" footer="0.31496062992125984"/>
  <pageSetup paperSize="9" scale="9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0"/>
  <sheetViews>
    <sheetView tabSelected="1" topLeftCell="A7" zoomScale="105" zoomScaleNormal="105" workbookViewId="0">
      <pane xSplit="4" ySplit="2" topLeftCell="E9" activePane="bottomRight" state="frozen"/>
      <selection activeCell="A7" sqref="A7"/>
      <selection pane="topRight" activeCell="E7" sqref="E7"/>
      <selection pane="bottomLeft" activeCell="A9" sqref="A9"/>
      <selection pane="bottomRight" activeCell="O62" sqref="O62"/>
    </sheetView>
  </sheetViews>
  <sheetFormatPr defaultRowHeight="15" x14ac:dyDescent="0.25"/>
  <cols>
    <col min="1" max="1" width="2" style="3" customWidth="1"/>
    <col min="2" max="2" width="5.28515625" style="14" customWidth="1"/>
    <col min="3" max="3" width="30.42578125" style="3" customWidth="1"/>
    <col min="4" max="4" width="7.85546875" style="14" customWidth="1"/>
    <col min="5" max="5" width="9.7109375" style="3" bestFit="1" customWidth="1"/>
    <col min="6" max="16" width="9.28515625" style="3" bestFit="1" customWidth="1"/>
    <col min="17" max="17" width="9.5703125" style="3" customWidth="1"/>
    <col min="18" max="16384" width="9.140625" style="3"/>
  </cols>
  <sheetData>
    <row r="1" spans="2:17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38" t="s">
        <v>18</v>
      </c>
      <c r="N1" s="38"/>
      <c r="O1" s="38"/>
      <c r="P1" s="38"/>
    </row>
    <row r="2" spans="2:17" x14ac:dyDescent="0.25">
      <c r="B2" s="35" t="s">
        <v>71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2:17" x14ac:dyDescent="0.25">
      <c r="B3" s="35" t="s">
        <v>83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x14ac:dyDescent="0.2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2:17" x14ac:dyDescent="0.25">
      <c r="B5" s="35" t="s">
        <v>79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x14ac:dyDescent="0.25">
      <c r="B6" s="35" t="s">
        <v>84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2:17" x14ac:dyDescent="0.2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2:17" s="6" customFormat="1" x14ac:dyDescent="0.25">
      <c r="B8" s="4" t="s">
        <v>2</v>
      </c>
      <c r="C8" s="5"/>
      <c r="D8" s="4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89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x14ac:dyDescent="0.25">
      <c r="B9" s="7">
        <v>1</v>
      </c>
      <c r="C9" s="8" t="s">
        <v>15</v>
      </c>
      <c r="D9" s="16" t="s">
        <v>16</v>
      </c>
      <c r="E9" s="15">
        <v>90.12</v>
      </c>
      <c r="F9" s="15">
        <v>94.209260273972617</v>
      </c>
      <c r="G9" s="15">
        <v>88.21882739726027</v>
      </c>
      <c r="H9" s="15">
        <v>72.677999999999997</v>
      </c>
      <c r="I9" s="15">
        <v>73.972999999999999</v>
      </c>
      <c r="J9" s="15">
        <v>63.63</v>
      </c>
      <c r="K9" s="15">
        <v>61.14</v>
      </c>
      <c r="L9" s="15">
        <v>74.140310205883935</v>
      </c>
      <c r="M9" s="15">
        <v>84.062543240625345</v>
      </c>
      <c r="N9" s="15">
        <v>51.075134910751395</v>
      </c>
      <c r="O9" s="15">
        <v>63.2</v>
      </c>
      <c r="P9" s="15">
        <v>80.664569189159309</v>
      </c>
      <c r="Q9" s="15">
        <v>73.751210737512011</v>
      </c>
    </row>
    <row r="10" spans="2:17" x14ac:dyDescent="0.25">
      <c r="B10" s="7">
        <v>2</v>
      </c>
      <c r="C10" s="8" t="s">
        <v>19</v>
      </c>
      <c r="D10" s="16" t="s">
        <v>16</v>
      </c>
      <c r="E10" s="15">
        <f>E13*100000/(25*24*365)</f>
        <v>31.505534246575344</v>
      </c>
      <c r="F10" s="15">
        <f>F13*100000/(25*24*365)</f>
        <v>41.022136986301369</v>
      </c>
      <c r="G10" s="15">
        <f>G13*100000/(25*24*365)</f>
        <v>43.015757990867591</v>
      </c>
      <c r="H10" s="15">
        <f>H13*100000/(25*24*366)</f>
        <v>31.734061930783241</v>
      </c>
      <c r="I10" s="15">
        <f>I13*100000/(25*24*365)</f>
        <v>36.855251141552507</v>
      </c>
      <c r="J10" s="15">
        <f>J13*100000/(25*24*365)</f>
        <v>36.786301369863011</v>
      </c>
      <c r="K10" s="15">
        <f>K13*100000/(25*24*365)</f>
        <v>37.326484018264843</v>
      </c>
      <c r="L10" s="15">
        <f>L13*100000/(25*24*366)</f>
        <v>42.781420765027249</v>
      </c>
      <c r="M10" s="15">
        <f>M13*100000/(25*24*365)</f>
        <v>43.143881278538814</v>
      </c>
      <c r="N10" s="15">
        <f>N13*100000/(25*24*365)</f>
        <v>35.969406392694061</v>
      </c>
      <c r="O10" s="15">
        <f>O13*100000/(25*24*365)</f>
        <v>36.98584474885844</v>
      </c>
      <c r="P10" s="15">
        <f>P13*100000/(25*24*366)</f>
        <v>44.214936247723237</v>
      </c>
      <c r="Q10" s="15">
        <f>Q13*100000/(25*24*365)</f>
        <v>47.384200913242019</v>
      </c>
    </row>
    <row r="11" spans="2:17" x14ac:dyDescent="0.25">
      <c r="B11" s="7">
        <v>3</v>
      </c>
      <c r="C11" s="8" t="s">
        <v>90</v>
      </c>
      <c r="D11" s="16" t="s">
        <v>41</v>
      </c>
      <c r="E11" s="9">
        <v>68.599999999999994</v>
      </c>
      <c r="F11" s="9">
        <v>86.7</v>
      </c>
      <c r="G11" s="9">
        <v>90.5</v>
      </c>
      <c r="H11" s="9">
        <v>67.8</v>
      </c>
      <c r="I11" s="9">
        <v>79</v>
      </c>
      <c r="J11" s="9">
        <v>78.2</v>
      </c>
      <c r="K11" s="9">
        <v>80.099999999999994</v>
      </c>
      <c r="L11" s="9">
        <v>91.8</v>
      </c>
      <c r="M11" s="9">
        <v>92</v>
      </c>
      <c r="N11" s="9">
        <v>77</v>
      </c>
      <c r="O11" s="9">
        <v>81</v>
      </c>
      <c r="P11" s="9">
        <v>94</v>
      </c>
      <c r="Q11" s="9">
        <v>100</v>
      </c>
    </row>
    <row r="12" spans="2:17" x14ac:dyDescent="0.25">
      <c r="B12" s="7">
        <v>4</v>
      </c>
      <c r="C12" s="8" t="s">
        <v>91</v>
      </c>
      <c r="D12" s="16" t="s">
        <v>41</v>
      </c>
      <c r="E12" s="9">
        <v>68.8</v>
      </c>
      <c r="F12" s="9">
        <v>87.3</v>
      </c>
      <c r="G12" s="9">
        <v>91.2</v>
      </c>
      <c r="H12" s="9">
        <v>68.2</v>
      </c>
      <c r="I12" s="9">
        <v>79.099999999999994</v>
      </c>
      <c r="J12" s="9">
        <v>78</v>
      </c>
      <c r="K12" s="9">
        <v>80.3</v>
      </c>
      <c r="L12" s="9">
        <v>92.2</v>
      </c>
      <c r="M12" s="9">
        <v>92</v>
      </c>
      <c r="N12" s="9">
        <v>77</v>
      </c>
      <c r="O12" s="9">
        <v>80</v>
      </c>
      <c r="P12" s="9">
        <v>92</v>
      </c>
      <c r="Q12" s="9">
        <v>102</v>
      </c>
    </row>
    <row r="13" spans="2:17" x14ac:dyDescent="0.25">
      <c r="B13" s="7">
        <v>5</v>
      </c>
      <c r="C13" s="8" t="s">
        <v>42</v>
      </c>
      <c r="D13" s="16" t="s">
        <v>41</v>
      </c>
      <c r="E13" s="9">
        <v>68.997119999999995</v>
      </c>
      <c r="F13" s="9">
        <v>89.838480000000004</v>
      </c>
      <c r="G13" s="9">
        <v>94.204510000000013</v>
      </c>
      <c r="H13" s="9">
        <v>69.688000000000002</v>
      </c>
      <c r="I13" s="9">
        <v>80.712999999999994</v>
      </c>
      <c r="J13" s="9">
        <v>80.561999999999998</v>
      </c>
      <c r="K13" s="9">
        <v>81.745000000000005</v>
      </c>
      <c r="L13" s="9">
        <v>93.947999999999837</v>
      </c>
      <c r="M13" s="9">
        <v>94.485100000000003</v>
      </c>
      <c r="N13" s="9">
        <v>78.772999999999996</v>
      </c>
      <c r="O13" s="9">
        <v>80.998999999999995</v>
      </c>
      <c r="P13" s="9">
        <v>97.096000000000231</v>
      </c>
      <c r="Q13" s="9">
        <v>103.77140000000001</v>
      </c>
    </row>
    <row r="14" spans="2:17" x14ac:dyDescent="0.25">
      <c r="B14" s="7">
        <v>6</v>
      </c>
      <c r="C14" s="8" t="s">
        <v>43</v>
      </c>
      <c r="D14" s="16" t="s">
        <v>44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spans="2:17" x14ac:dyDescent="0.25">
      <c r="B15" s="7">
        <v>7</v>
      </c>
      <c r="C15" s="8" t="s">
        <v>45</v>
      </c>
      <c r="D15" s="16" t="s">
        <v>46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</row>
    <row r="16" spans="2:17" x14ac:dyDescent="0.25">
      <c r="B16" s="7">
        <v>8</v>
      </c>
      <c r="C16" s="8" t="s">
        <v>47</v>
      </c>
      <c r="D16" s="16" t="s">
        <v>48</v>
      </c>
      <c r="E16" s="9"/>
      <c r="F16" s="9"/>
      <c r="G16" s="9" t="s">
        <v>17</v>
      </c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spans="2:17" x14ac:dyDescent="0.25">
      <c r="B17" s="7">
        <v>9</v>
      </c>
      <c r="C17" s="8" t="s">
        <v>49</v>
      </c>
      <c r="D17" s="16" t="s">
        <v>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2:17" x14ac:dyDescent="0.25">
      <c r="B18" s="7">
        <v>10</v>
      </c>
      <c r="C18" s="8" t="s">
        <v>51</v>
      </c>
      <c r="D18" s="16" t="s">
        <v>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spans="2:17" ht="38.25" x14ac:dyDescent="0.25">
      <c r="B19" s="7">
        <v>11</v>
      </c>
      <c r="C19" s="10" t="s">
        <v>53</v>
      </c>
      <c r="D19" s="16" t="s">
        <v>54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2:17" x14ac:dyDescent="0.25">
      <c r="B20" s="7">
        <v>12</v>
      </c>
      <c r="C20" s="8" t="s">
        <v>55</v>
      </c>
      <c r="D20" s="16" t="s">
        <v>56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spans="2:17" x14ac:dyDescent="0.25">
      <c r="B21" s="7">
        <v>13</v>
      </c>
      <c r="C21" s="8" t="s">
        <v>57</v>
      </c>
      <c r="D21" s="16" t="s">
        <v>46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</row>
    <row r="22" spans="2:17" x14ac:dyDescent="0.25">
      <c r="B22" s="7">
        <v>14</v>
      </c>
      <c r="C22" s="8" t="s">
        <v>59</v>
      </c>
      <c r="D22" s="16" t="s">
        <v>58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</row>
    <row r="23" spans="2:17" x14ac:dyDescent="0.25">
      <c r="B23" s="7">
        <v>15</v>
      </c>
      <c r="C23" s="8" t="s">
        <v>61</v>
      </c>
      <c r="D23" s="16" t="s">
        <v>60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</row>
    <row r="24" spans="2:17" ht="38.25" x14ac:dyDescent="0.25">
      <c r="B24" s="7">
        <v>16</v>
      </c>
      <c r="C24" s="10" t="s">
        <v>62</v>
      </c>
      <c r="D24" s="16" t="s">
        <v>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</row>
    <row r="25" spans="2:17" x14ac:dyDescent="0.25">
      <c r="B25" s="7">
        <v>17</v>
      </c>
      <c r="C25" s="8" t="s">
        <v>63</v>
      </c>
      <c r="D25" s="16" t="s">
        <v>52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</row>
    <row r="26" spans="2:17" x14ac:dyDescent="0.25">
      <c r="B26" s="7">
        <v>18</v>
      </c>
      <c r="C26" s="8" t="s">
        <v>95</v>
      </c>
      <c r="D26" s="16" t="s">
        <v>52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x14ac:dyDescent="0.25">
      <c r="B27" s="7">
        <v>19</v>
      </c>
      <c r="C27" s="8" t="s">
        <v>64</v>
      </c>
      <c r="D27" s="16" t="s">
        <v>16</v>
      </c>
      <c r="E27" s="15">
        <v>0.22364701599139214</v>
      </c>
      <c r="F27" s="15">
        <v>0.26585489870264944</v>
      </c>
      <c r="G27" s="15">
        <v>0.26124120809078039</v>
      </c>
      <c r="H27" s="22">
        <v>0.40546435541269654</v>
      </c>
      <c r="I27" s="22">
        <v>0.33158227299195919</v>
      </c>
      <c r="J27" s="22">
        <v>0.30542935875474786</v>
      </c>
      <c r="K27" s="22">
        <v>0.37691601932839924</v>
      </c>
      <c r="L27" s="22">
        <v>1.4463320134542537</v>
      </c>
      <c r="M27" s="22">
        <v>1.0711831812635007</v>
      </c>
      <c r="N27" s="22">
        <v>0.44171797443286409</v>
      </c>
      <c r="O27" s="22">
        <v>0.35752293238188121</v>
      </c>
      <c r="P27" s="22">
        <v>0.32075739474334608</v>
      </c>
      <c r="Q27" s="22">
        <v>0.28882018552317873</v>
      </c>
    </row>
    <row r="28" spans="2:17" x14ac:dyDescent="0.25">
      <c r="B28" s="7">
        <v>20</v>
      </c>
      <c r="C28" s="8" t="s">
        <v>65</v>
      </c>
      <c r="D28" s="16" t="s">
        <v>66</v>
      </c>
      <c r="E28" s="21">
        <v>50.059600000000003</v>
      </c>
      <c r="F28" s="21">
        <v>45.642699999999998</v>
      </c>
      <c r="G28" s="21">
        <v>39.971299999999999</v>
      </c>
      <c r="H28" s="21">
        <v>34.786099999999998</v>
      </c>
      <c r="I28" s="21">
        <v>29.040400000000002</v>
      </c>
      <c r="J28" s="21">
        <v>25.255700000000001</v>
      </c>
      <c r="K28" s="21">
        <v>21.4709</v>
      </c>
      <c r="L28" s="21">
        <v>17.686199999999999</v>
      </c>
      <c r="M28" s="21">
        <v>14.150499999999999</v>
      </c>
      <c r="N28" s="21">
        <v>10.349299999999999</v>
      </c>
      <c r="O28" s="21">
        <v>7.9946999999999999</v>
      </c>
      <c r="P28" s="21">
        <v>7.9947999999999997</v>
      </c>
      <c r="Q28" s="21">
        <v>4.0278999999999998</v>
      </c>
    </row>
    <row r="29" spans="2:17" x14ac:dyDescent="0.25">
      <c r="B29" s="7">
        <v>21</v>
      </c>
      <c r="C29" s="8" t="s">
        <v>67</v>
      </c>
      <c r="D29" s="16" t="s">
        <v>66</v>
      </c>
      <c r="E29" s="21">
        <v>23.782599999999999</v>
      </c>
      <c r="F29" s="21">
        <v>24.273499999999999</v>
      </c>
      <c r="G29" s="21">
        <v>24.288</v>
      </c>
      <c r="H29" s="21">
        <v>24.513000000000002</v>
      </c>
      <c r="I29" s="21">
        <v>24.535299999999999</v>
      </c>
      <c r="J29" s="21">
        <v>24.535299999999999</v>
      </c>
      <c r="K29" s="21">
        <v>24.535299999999999</v>
      </c>
      <c r="L29" s="21">
        <v>24.535299999999999</v>
      </c>
      <c r="M29" s="21">
        <v>24.645700000000001</v>
      </c>
      <c r="N29" s="21">
        <v>24.645900000000001</v>
      </c>
      <c r="O29" s="21">
        <v>25.2072</v>
      </c>
      <c r="P29" s="21">
        <v>26.860199999999999</v>
      </c>
      <c r="Q29" s="21">
        <v>26.8752</v>
      </c>
    </row>
    <row r="30" spans="2:17" ht="25.5" x14ac:dyDescent="0.25">
      <c r="B30" s="7">
        <v>22</v>
      </c>
      <c r="C30" s="10" t="s">
        <v>68</v>
      </c>
      <c r="D30" s="16" t="s">
        <v>66</v>
      </c>
      <c r="E30" s="21">
        <v>3.3679000000000001</v>
      </c>
      <c r="F30" s="21">
        <v>3.2094999999999998</v>
      </c>
      <c r="G30" s="21">
        <v>3.3753000000000002</v>
      </c>
      <c r="H30" s="21">
        <v>3.3706999999999998</v>
      </c>
      <c r="I30" s="21">
        <v>3.3504</v>
      </c>
      <c r="J30" s="21">
        <v>2.7743000000000002</v>
      </c>
      <c r="K30" s="21">
        <v>2.8081</v>
      </c>
      <c r="L30" s="21">
        <v>2.8172000000000001</v>
      </c>
      <c r="M30" s="21">
        <v>2.847</v>
      </c>
      <c r="N30" s="21">
        <v>2.9169999999999998</v>
      </c>
      <c r="O30" s="21">
        <v>2.9497</v>
      </c>
      <c r="P30" s="21">
        <v>3.0933000000000002</v>
      </c>
      <c r="Q30" s="21">
        <v>3.2139000000000002</v>
      </c>
    </row>
    <row r="31" spans="2:17" ht="25.5" x14ac:dyDescent="0.25">
      <c r="B31" s="7">
        <v>23</v>
      </c>
      <c r="C31" s="10" t="s">
        <v>69</v>
      </c>
      <c r="D31" s="16" t="s">
        <v>66</v>
      </c>
      <c r="E31" s="21">
        <v>79.275400000000005</v>
      </c>
      <c r="F31" s="21">
        <v>80.911500000000004</v>
      </c>
      <c r="G31" s="21">
        <v>80.959999999999994</v>
      </c>
      <c r="H31" s="21">
        <v>81.709999999999994</v>
      </c>
      <c r="I31" s="21">
        <v>81.784300000000002</v>
      </c>
      <c r="J31" s="21">
        <v>81.784300000000002</v>
      </c>
      <c r="K31" s="21">
        <v>81.784300000000002</v>
      </c>
      <c r="L31" s="21">
        <v>81.784300000000002</v>
      </c>
      <c r="M31" s="21">
        <v>82.152299999999997</v>
      </c>
      <c r="N31" s="21">
        <v>82.153199999999998</v>
      </c>
      <c r="O31" s="21">
        <v>84.024199999999993</v>
      </c>
      <c r="P31" s="21">
        <v>89.534199999999998</v>
      </c>
      <c r="Q31" s="21">
        <v>89.584199999999996</v>
      </c>
    </row>
    <row r="32" spans="2:17" ht="25.5" x14ac:dyDescent="0.25">
      <c r="B32" s="7">
        <v>24</v>
      </c>
      <c r="C32" s="11" t="s">
        <v>20</v>
      </c>
      <c r="D32" s="16" t="s">
        <v>66</v>
      </c>
      <c r="E32" s="21">
        <v>11.220800000000001</v>
      </c>
      <c r="F32" s="21">
        <v>13.8117</v>
      </c>
      <c r="G32" s="21">
        <v>14.4915</v>
      </c>
      <c r="H32" s="21">
        <v>14.130800000000001</v>
      </c>
      <c r="I32" s="21">
        <v>13.655799999999999</v>
      </c>
      <c r="J32" s="21">
        <v>13.271800000000001</v>
      </c>
      <c r="K32" s="21">
        <v>13.2813</v>
      </c>
      <c r="L32" s="21">
        <v>13.132199999999999</v>
      </c>
      <c r="M32" s="21">
        <v>13.0954</v>
      </c>
      <c r="N32" s="21">
        <v>13.2874</v>
      </c>
      <c r="O32" s="21">
        <v>13.204499999999999</v>
      </c>
      <c r="P32" s="21">
        <v>14.1173</v>
      </c>
      <c r="Q32" s="21">
        <v>14.172599999999999</v>
      </c>
    </row>
    <row r="33" spans="2:17" ht="25.5" x14ac:dyDescent="0.25">
      <c r="B33" s="7"/>
      <c r="C33" s="11" t="s">
        <v>21</v>
      </c>
      <c r="D33" s="16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 x14ac:dyDescent="0.25">
      <c r="B34" s="7"/>
      <c r="C34" s="8" t="s">
        <v>22</v>
      </c>
      <c r="D34" s="16" t="s">
        <v>66</v>
      </c>
      <c r="E34" s="21">
        <v>2.2475999999999998</v>
      </c>
      <c r="F34" s="21">
        <v>3.3639000000000001</v>
      </c>
      <c r="G34" s="21">
        <v>3.3993000000000002</v>
      </c>
      <c r="H34" s="21">
        <v>3.4161000000000001</v>
      </c>
      <c r="I34" s="21">
        <v>3.4333999999999998</v>
      </c>
      <c r="J34" s="21">
        <v>4.5815999999999999</v>
      </c>
      <c r="K34" s="21">
        <v>4.7496</v>
      </c>
      <c r="L34" s="21">
        <v>4.7542</v>
      </c>
      <c r="M34" s="21">
        <v>4.8417000000000003</v>
      </c>
      <c r="N34" s="21">
        <v>5.1449999999999996</v>
      </c>
      <c r="O34" s="21">
        <v>5.2035999999999998</v>
      </c>
      <c r="P34" s="21">
        <v>5.4347000000000003</v>
      </c>
      <c r="Q34" s="21">
        <v>5.6087999999999996</v>
      </c>
    </row>
    <row r="35" spans="2:17" x14ac:dyDescent="0.25">
      <c r="B35" s="7"/>
      <c r="C35" s="8" t="s">
        <v>23</v>
      </c>
      <c r="D35" s="16" t="s">
        <v>16</v>
      </c>
      <c r="E35" s="22">
        <v>14</v>
      </c>
      <c r="F35" s="22">
        <v>14</v>
      </c>
      <c r="G35" s="22">
        <v>14</v>
      </c>
      <c r="H35" s="22">
        <v>14</v>
      </c>
      <c r="I35" s="22">
        <v>14</v>
      </c>
      <c r="J35" s="24">
        <v>18.673999999999999</v>
      </c>
      <c r="K35" s="24">
        <v>19.358000000000001</v>
      </c>
      <c r="L35" s="24">
        <v>19.376999999999999</v>
      </c>
      <c r="M35" s="24">
        <v>19.689</v>
      </c>
      <c r="N35" s="24">
        <v>20.876000000000001</v>
      </c>
      <c r="O35" s="24">
        <v>20.960999999999999</v>
      </c>
      <c r="P35" s="24">
        <v>20.960999999999999</v>
      </c>
      <c r="Q35" s="24">
        <v>20.960999999999999</v>
      </c>
    </row>
    <row r="36" spans="2:17" x14ac:dyDescent="0.25">
      <c r="B36" s="7"/>
      <c r="C36" s="5" t="s">
        <v>24</v>
      </c>
      <c r="D36" s="1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2:17" x14ac:dyDescent="0.25">
      <c r="B37" s="7"/>
      <c r="C37" s="8" t="s">
        <v>25</v>
      </c>
      <c r="D37" s="16" t="s">
        <v>66</v>
      </c>
      <c r="E37" s="21">
        <v>2.5103</v>
      </c>
      <c r="F37" s="21">
        <v>3.3734999999999999</v>
      </c>
      <c r="G37" s="21">
        <v>3.8384999999999998</v>
      </c>
      <c r="H37" s="21">
        <v>3.4083999999999999</v>
      </c>
      <c r="I37" s="21">
        <v>2.8138999999999998</v>
      </c>
      <c r="J37" s="21">
        <v>2.1556000000000002</v>
      </c>
      <c r="K37" s="21">
        <v>1.855</v>
      </c>
      <c r="L37" s="21">
        <v>1.5545</v>
      </c>
      <c r="M37" s="21">
        <v>1.2639</v>
      </c>
      <c r="N37" s="21">
        <v>0.97260000000000002</v>
      </c>
      <c r="O37" s="21">
        <v>0.72829999999999995</v>
      </c>
      <c r="P37" s="21">
        <v>0.63480000000000003</v>
      </c>
      <c r="Q37" s="21">
        <v>0.4773</v>
      </c>
    </row>
    <row r="38" spans="2:17" x14ac:dyDescent="0.25">
      <c r="B38" s="7"/>
      <c r="C38" s="8" t="s">
        <v>26</v>
      </c>
      <c r="D38" s="16" t="s">
        <v>16</v>
      </c>
      <c r="E38" s="22">
        <v>7.05</v>
      </c>
      <c r="F38" s="22">
        <v>7.05</v>
      </c>
      <c r="G38" s="21">
        <v>8.9670000000000005</v>
      </c>
      <c r="H38" s="21">
        <v>9.1186000000000007</v>
      </c>
      <c r="I38" s="21">
        <v>8.8172999999999995</v>
      </c>
      <c r="J38" s="24">
        <v>7.94</v>
      </c>
      <c r="K38" s="24">
        <v>7.94</v>
      </c>
      <c r="L38" s="24">
        <v>7.94</v>
      </c>
      <c r="M38" s="24">
        <v>7.94</v>
      </c>
      <c r="N38" s="24">
        <v>7.94</v>
      </c>
      <c r="O38" s="24">
        <v>7.94</v>
      </c>
      <c r="P38" s="24">
        <v>7.94</v>
      </c>
      <c r="Q38" s="24">
        <v>7.94</v>
      </c>
    </row>
    <row r="39" spans="2:17" ht="25.5" x14ac:dyDescent="0.25">
      <c r="B39" s="7"/>
      <c r="C39" s="11" t="s">
        <v>27</v>
      </c>
      <c r="D39" s="1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2:17" x14ac:dyDescent="0.25">
      <c r="B40" s="7"/>
      <c r="C40" s="8" t="s">
        <v>22</v>
      </c>
      <c r="D40" s="16" t="s">
        <v>66</v>
      </c>
      <c r="E40" s="21">
        <v>1.3937999999999999</v>
      </c>
      <c r="F40" s="21">
        <v>2.0859999999999999</v>
      </c>
      <c r="G40" s="21">
        <v>2.1080000000000001</v>
      </c>
      <c r="H40" s="21">
        <v>2.1183999999999998</v>
      </c>
      <c r="I40" s="21">
        <v>2.1291000000000002</v>
      </c>
      <c r="J40" s="21">
        <v>3.7848000000000002</v>
      </c>
      <c r="K40" s="21">
        <v>3.7848000000000002</v>
      </c>
      <c r="L40" s="21">
        <v>3.7848000000000002</v>
      </c>
      <c r="M40" s="21">
        <v>3.7932999999999999</v>
      </c>
      <c r="N40" s="21">
        <v>3.8018000000000001</v>
      </c>
      <c r="O40" s="21">
        <v>3.6644000000000001</v>
      </c>
      <c r="P40" s="21">
        <v>3.8567999999999998</v>
      </c>
      <c r="Q40" s="21">
        <v>4.0019</v>
      </c>
    </row>
    <row r="41" spans="2:17" x14ac:dyDescent="0.25">
      <c r="B41" s="7"/>
      <c r="C41" s="8" t="s">
        <v>23</v>
      </c>
      <c r="D41" s="16" t="s">
        <v>16</v>
      </c>
      <c r="E41" s="21">
        <v>2.6044999999999998</v>
      </c>
      <c r="F41" s="21">
        <v>2.6044999999999998</v>
      </c>
      <c r="G41" s="21">
        <v>2.6044999999999998</v>
      </c>
      <c r="H41" s="21">
        <v>2.6044999999999998</v>
      </c>
      <c r="I41" s="21">
        <v>2.6044999999999998</v>
      </c>
      <c r="J41" s="24">
        <v>4.6280000000000001</v>
      </c>
      <c r="K41" s="24">
        <v>4.6280000000000001</v>
      </c>
      <c r="L41" s="24">
        <v>4.6280000000000001</v>
      </c>
      <c r="M41" s="24">
        <v>4.6280000000000001</v>
      </c>
      <c r="N41" s="24">
        <v>4.6280000000000001</v>
      </c>
      <c r="O41" s="24">
        <v>4.4020000000000001</v>
      </c>
      <c r="P41" s="24">
        <v>4.4020000000000001</v>
      </c>
      <c r="Q41" s="24">
        <v>4.4020000000000001</v>
      </c>
    </row>
    <row r="42" spans="2:17" x14ac:dyDescent="0.25">
      <c r="B42" s="7"/>
      <c r="C42" s="8" t="s">
        <v>28</v>
      </c>
      <c r="D42" s="16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2:17" x14ac:dyDescent="0.25">
      <c r="B43" s="7"/>
      <c r="C43" s="8" t="s">
        <v>25</v>
      </c>
      <c r="D43" s="16" t="s">
        <v>66</v>
      </c>
      <c r="E43" s="21">
        <v>0.23549999999999999</v>
      </c>
      <c r="F43" s="21">
        <v>0.32900000000000001</v>
      </c>
      <c r="G43" s="21">
        <v>0.34599999999999997</v>
      </c>
      <c r="H43" s="21">
        <v>0.34549999999999997</v>
      </c>
      <c r="I43" s="21">
        <v>0.34339999999999998</v>
      </c>
      <c r="J43" s="21">
        <v>0.33989999999999998</v>
      </c>
      <c r="K43" s="21">
        <v>0.34399999999999997</v>
      </c>
      <c r="L43" s="21">
        <v>0.34510000000000002</v>
      </c>
      <c r="M43" s="21">
        <v>0.3488</v>
      </c>
      <c r="N43" s="21">
        <v>0.35730000000000001</v>
      </c>
      <c r="O43" s="21">
        <v>0.3982</v>
      </c>
      <c r="P43" s="21">
        <v>0.41760000000000003</v>
      </c>
      <c r="Q43" s="21">
        <v>0.43390000000000001</v>
      </c>
    </row>
    <row r="44" spans="2:17" x14ac:dyDescent="0.25">
      <c r="B44" s="7"/>
      <c r="C44" s="8" t="s">
        <v>23</v>
      </c>
      <c r="D44" s="16" t="s">
        <v>16</v>
      </c>
      <c r="E44" s="22">
        <v>10.25</v>
      </c>
      <c r="F44" s="22">
        <v>10.25</v>
      </c>
      <c r="G44" s="22">
        <v>10.25</v>
      </c>
      <c r="H44" s="22">
        <v>10.25</v>
      </c>
      <c r="I44" s="22">
        <v>10.25</v>
      </c>
      <c r="J44" s="22">
        <v>12.25</v>
      </c>
      <c r="K44" s="22">
        <v>12.25</v>
      </c>
      <c r="L44" s="22">
        <v>12.25</v>
      </c>
      <c r="M44" s="22">
        <v>12.25</v>
      </c>
      <c r="N44" s="22">
        <v>12.25</v>
      </c>
      <c r="O44" s="22">
        <v>13.5</v>
      </c>
      <c r="P44" s="22">
        <v>13.5</v>
      </c>
      <c r="Q44" s="22">
        <v>13.5</v>
      </c>
    </row>
    <row r="45" spans="2:17" ht="25.5" x14ac:dyDescent="0.25">
      <c r="B45" s="7"/>
      <c r="C45" s="10" t="s">
        <v>29</v>
      </c>
      <c r="D45" s="16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2:17" x14ac:dyDescent="0.25">
      <c r="B46" s="7"/>
      <c r="C46" s="8" t="s">
        <v>25</v>
      </c>
      <c r="D46" s="16" t="s">
        <v>66</v>
      </c>
      <c r="E46" s="21">
        <v>0.79420000000000002</v>
      </c>
      <c r="F46" s="21">
        <v>1.196</v>
      </c>
      <c r="G46" s="21">
        <v>1.2439</v>
      </c>
      <c r="H46" s="21">
        <v>1.2936000000000001</v>
      </c>
      <c r="I46" s="21">
        <v>1.3453999999999999</v>
      </c>
      <c r="J46" s="21">
        <v>2.41</v>
      </c>
      <c r="K46" s="21">
        <v>2.5478999999999998</v>
      </c>
      <c r="L46" s="21">
        <v>2.6936</v>
      </c>
      <c r="M46" s="21">
        <v>2.8477000000000001</v>
      </c>
      <c r="N46" s="21">
        <v>3.0106000000000002</v>
      </c>
      <c r="O46" s="21">
        <v>3.21</v>
      </c>
      <c r="P46" s="21">
        <v>3.4232999999999998</v>
      </c>
      <c r="Q46" s="21">
        <v>3.6507000000000001</v>
      </c>
    </row>
    <row r="47" spans="2:17" x14ac:dyDescent="0.25">
      <c r="B47" s="7"/>
      <c r="C47" s="8" t="s">
        <v>23</v>
      </c>
      <c r="D47" s="16" t="s">
        <v>16</v>
      </c>
      <c r="E47" s="29">
        <f t="shared" ref="E47:G47" si="0">+(E46/E31)*100</f>
        <v>1.0018240210708491</v>
      </c>
      <c r="F47" s="29">
        <f t="shared" si="0"/>
        <v>1.4781582346143625</v>
      </c>
      <c r="G47" s="29">
        <f t="shared" si="0"/>
        <v>1.5364377470355732</v>
      </c>
      <c r="H47" s="29">
        <f t="shared" ref="H47:Q47" si="1">+(H46/H31)*100</f>
        <v>1.5831599559417455</v>
      </c>
      <c r="I47" s="29">
        <f t="shared" si="1"/>
        <v>1.6450590149943205</v>
      </c>
      <c r="J47" s="29">
        <f t="shared" si="1"/>
        <v>2.9467758481762396</v>
      </c>
      <c r="K47" s="29">
        <f t="shared" si="1"/>
        <v>3.1153901176631695</v>
      </c>
      <c r="L47" s="29">
        <f t="shared" si="1"/>
        <v>3.2935416699782234</v>
      </c>
      <c r="M47" s="29">
        <f t="shared" si="1"/>
        <v>3.4663667359282702</v>
      </c>
      <c r="N47" s="29">
        <f t="shared" si="1"/>
        <v>3.6646168378103354</v>
      </c>
      <c r="O47" s="29">
        <f t="shared" si="1"/>
        <v>3.8203279531373107</v>
      </c>
      <c r="P47" s="29">
        <f t="shared" si="1"/>
        <v>3.8234551713200093</v>
      </c>
      <c r="Q47" s="29">
        <f t="shared" si="1"/>
        <v>4.0751605751907141</v>
      </c>
    </row>
    <row r="48" spans="2:17" x14ac:dyDescent="0.25">
      <c r="B48" s="12">
        <v>25</v>
      </c>
      <c r="C48" s="8" t="s">
        <v>70</v>
      </c>
      <c r="D48" s="17" t="s">
        <v>39</v>
      </c>
      <c r="E48" s="13">
        <f t="shared" ref="E48:Q48" si="2">(E32*10)/(E11*0.88)</f>
        <v>1.858733103631063</v>
      </c>
      <c r="F48" s="13">
        <f t="shared" si="2"/>
        <v>1.8102783894306382</v>
      </c>
      <c r="G48" s="13">
        <f t="shared" si="2"/>
        <v>1.8196258161727774</v>
      </c>
      <c r="H48" s="13">
        <f t="shared" si="2"/>
        <v>2.3683963529096275</v>
      </c>
      <c r="I48" s="13">
        <f t="shared" si="2"/>
        <v>1.9642980437284234</v>
      </c>
      <c r="J48" s="13">
        <f t="shared" si="2"/>
        <v>1.9285921878632879</v>
      </c>
      <c r="K48" s="13">
        <f t="shared" si="2"/>
        <v>1.8841930541368741</v>
      </c>
      <c r="L48" s="13">
        <f t="shared" si="2"/>
        <v>1.6255941770647655</v>
      </c>
      <c r="M48" s="13">
        <f t="shared" si="2"/>
        <v>1.6175148221343876</v>
      </c>
      <c r="N48" s="13">
        <f t="shared" si="2"/>
        <v>1.9609504132231403</v>
      </c>
      <c r="O48" s="13">
        <f t="shared" si="2"/>
        <v>1.8524831649831648</v>
      </c>
      <c r="P48" s="13">
        <f t="shared" si="2"/>
        <v>1.7066368471953579</v>
      </c>
      <c r="Q48" s="13">
        <f t="shared" si="2"/>
        <v>1.6105227272727272</v>
      </c>
    </row>
    <row r="49" spans="2:17" x14ac:dyDescent="0.25">
      <c r="B49" s="12">
        <v>26</v>
      </c>
      <c r="C49" s="8" t="s">
        <v>30</v>
      </c>
      <c r="D49" s="17" t="s">
        <v>39</v>
      </c>
      <c r="E49" s="21"/>
      <c r="F49" s="21"/>
      <c r="G49" s="21"/>
      <c r="H49" s="21"/>
      <c r="I49" s="21"/>
      <c r="J49" s="13">
        <v>0.88300000000000001</v>
      </c>
      <c r="K49" s="13">
        <v>0.88300000000000001</v>
      </c>
      <c r="L49" s="13">
        <v>0.873</v>
      </c>
      <c r="M49" s="13">
        <v>0.871</v>
      </c>
      <c r="N49" s="13">
        <v>0.88400000000000001</v>
      </c>
      <c r="O49" s="13">
        <v>0.878</v>
      </c>
      <c r="P49" s="13">
        <v>0.93899999999999995</v>
      </c>
      <c r="Q49" s="18">
        <v>0.94299999999999995</v>
      </c>
    </row>
    <row r="50" spans="2:17" x14ac:dyDescent="0.25">
      <c r="B50" s="12">
        <v>27</v>
      </c>
      <c r="C50" s="8" t="s">
        <v>31</v>
      </c>
      <c r="D50" s="17" t="s">
        <v>39</v>
      </c>
      <c r="E50" s="21"/>
      <c r="F50" s="21"/>
      <c r="G50" s="21"/>
      <c r="H50" s="21"/>
      <c r="I50" s="21"/>
      <c r="J50" s="13">
        <v>1.7455025128063697</v>
      </c>
      <c r="K50" s="13">
        <v>1.7054680474285233</v>
      </c>
      <c r="L50" s="13">
        <v>1.7404043119953652</v>
      </c>
      <c r="M50" s="13">
        <v>1.8445914339187515</v>
      </c>
      <c r="N50" s="13">
        <v>1.6127610716238381</v>
      </c>
      <c r="O50" s="13">
        <v>1.7260156604163244</v>
      </c>
      <c r="P50" s="13">
        <v>1.9366273358569637</v>
      </c>
      <c r="Q50" s="18">
        <v>1.7215948429038914</v>
      </c>
    </row>
    <row r="51" spans="2:17" x14ac:dyDescent="0.25">
      <c r="B51" s="12">
        <v>28</v>
      </c>
      <c r="C51" s="8" t="s">
        <v>32</v>
      </c>
      <c r="D51" s="17" t="s">
        <v>40</v>
      </c>
      <c r="E51" s="34" t="s">
        <v>99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5"/>
    </row>
    <row r="52" spans="2:17" x14ac:dyDescent="0.25">
      <c r="B52" s="12">
        <v>29</v>
      </c>
      <c r="C52" s="8" t="s">
        <v>38</v>
      </c>
      <c r="D52" s="17" t="s">
        <v>40</v>
      </c>
      <c r="E52" s="34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5"/>
    </row>
    <row r="53" spans="2:17" x14ac:dyDescent="0.25">
      <c r="B53" s="12">
        <v>30</v>
      </c>
      <c r="C53" s="8" t="s">
        <v>33</v>
      </c>
      <c r="D53" s="17" t="s">
        <v>40</v>
      </c>
      <c r="E53" s="34" t="s">
        <v>99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5"/>
    </row>
    <row r="54" spans="2:17" x14ac:dyDescent="0.25">
      <c r="B54" s="12">
        <v>31</v>
      </c>
      <c r="C54" s="8" t="s">
        <v>34</v>
      </c>
      <c r="D54" s="17" t="s">
        <v>41</v>
      </c>
      <c r="E54" s="13"/>
      <c r="F54" s="13"/>
      <c r="G54" s="13"/>
      <c r="H54" s="13"/>
      <c r="I54" s="13"/>
      <c r="J54" s="13"/>
      <c r="K54" s="31">
        <v>1.591</v>
      </c>
      <c r="L54" s="31">
        <v>1.7709999999999999</v>
      </c>
      <c r="M54" s="31">
        <v>1.3140000000000001</v>
      </c>
      <c r="N54" s="31">
        <v>2.3879999999999999</v>
      </c>
      <c r="O54" s="31">
        <v>0.68</v>
      </c>
      <c r="P54" s="31">
        <v>2.036</v>
      </c>
      <c r="Q54" s="18">
        <v>2.7679999999999998</v>
      </c>
    </row>
    <row r="55" spans="2:17" x14ac:dyDescent="0.25">
      <c r="B55" s="12">
        <v>32</v>
      </c>
      <c r="C55" s="8" t="s">
        <v>35</v>
      </c>
      <c r="D55" s="17" t="s">
        <v>40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5"/>
    </row>
    <row r="56" spans="2:17" x14ac:dyDescent="0.25">
      <c r="B56" s="12">
        <v>33</v>
      </c>
      <c r="C56" s="8" t="s">
        <v>36</v>
      </c>
      <c r="D56" s="17" t="s">
        <v>37</v>
      </c>
      <c r="E56" s="13"/>
      <c r="F56" s="13"/>
      <c r="G56" s="13"/>
      <c r="H56" s="13"/>
      <c r="I56" s="13"/>
      <c r="J56" s="13"/>
      <c r="K56" s="13">
        <v>0.35908279999999998</v>
      </c>
      <c r="L56" s="13">
        <v>0.38462439999999998</v>
      </c>
      <c r="M56" s="13">
        <v>0.27281739999999999</v>
      </c>
      <c r="N56" s="13">
        <v>0.18878410000000001</v>
      </c>
      <c r="O56" s="13">
        <v>6.2437100000000002E-2</v>
      </c>
      <c r="P56" s="13">
        <v>0.36612909999999999</v>
      </c>
      <c r="Q56" s="13">
        <v>0.35812060000000001</v>
      </c>
    </row>
    <row r="58" spans="2:17" hidden="1" x14ac:dyDescent="0.25">
      <c r="E58" s="3">
        <v>0.15431</v>
      </c>
      <c r="F58" s="3">
        <v>0.23884</v>
      </c>
      <c r="G58" s="3">
        <v>0.24610100000000001</v>
      </c>
      <c r="H58" s="3">
        <v>0.28255999999999998</v>
      </c>
      <c r="I58" s="3">
        <v>0.26762999999999998</v>
      </c>
      <c r="J58" s="3">
        <v>0.24605999999999997</v>
      </c>
      <c r="K58" s="3">
        <v>0.30810999999999999</v>
      </c>
      <c r="L58" s="3">
        <v>1.3588</v>
      </c>
      <c r="M58" s="3">
        <v>1.0121084999999999</v>
      </c>
      <c r="N58" s="3">
        <v>0.3479545</v>
      </c>
      <c r="O58" s="3">
        <v>0.28958999999999996</v>
      </c>
      <c r="P58" s="3">
        <v>0.31144260000000001</v>
      </c>
      <c r="Q58" s="3">
        <v>0.29971274999999992</v>
      </c>
    </row>
    <row r="59" spans="2:17" x14ac:dyDescent="0.25">
      <c r="C59" s="3" t="s">
        <v>97</v>
      </c>
    </row>
    <row r="60" spans="2:17" x14ac:dyDescent="0.25">
      <c r="C60" s="39" t="s">
        <v>101</v>
      </c>
      <c r="D60" s="39"/>
      <c r="E60" s="39"/>
      <c r="F60" s="39"/>
      <c r="G60" s="39"/>
      <c r="H60" s="39"/>
      <c r="I60" s="39"/>
      <c r="J60" s="39"/>
      <c r="K60" s="39"/>
    </row>
  </sheetData>
  <mergeCells count="8">
    <mergeCell ref="C60:K60"/>
    <mergeCell ref="B7:Q7"/>
    <mergeCell ref="M1:P1"/>
    <mergeCell ref="B2:Q2"/>
    <mergeCell ref="B3:Q3"/>
    <mergeCell ref="B4:Q4"/>
    <mergeCell ref="B5:Q5"/>
    <mergeCell ref="B6:Q6"/>
  </mergeCells>
  <pageMargins left="0.31496062992125984" right="0.11811023622047245" top="0.35433070866141736" bottom="0.35433070866141736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6"/>
  <sheetViews>
    <sheetView topLeftCell="B7" zoomScale="110" zoomScaleNormal="110" workbookViewId="0">
      <pane xSplit="3" ySplit="2" topLeftCell="E45" activePane="bottomRight" state="frozen"/>
      <selection activeCell="B7" sqref="B7"/>
      <selection pane="topRight" activeCell="E7" sqref="E7"/>
      <selection pane="bottomLeft" activeCell="B9" sqref="B9"/>
      <selection pane="bottomRight" activeCell="E51" sqref="E51"/>
    </sheetView>
  </sheetViews>
  <sheetFormatPr defaultRowHeight="15" x14ac:dyDescent="0.25"/>
  <cols>
    <col min="1" max="1" width="2" style="3" customWidth="1"/>
    <col min="2" max="2" width="5.28515625" style="14" customWidth="1"/>
    <col min="3" max="3" width="30.42578125" style="3" customWidth="1"/>
    <col min="4" max="4" width="7.7109375" style="14" customWidth="1"/>
    <col min="5" max="16" width="9.28515625" style="3" bestFit="1" customWidth="1"/>
    <col min="17" max="17" width="10.42578125" style="3" bestFit="1" customWidth="1"/>
    <col min="18" max="16384" width="9.140625" style="3"/>
  </cols>
  <sheetData>
    <row r="1" spans="2:17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38" t="s">
        <v>18</v>
      </c>
      <c r="N1" s="38"/>
      <c r="O1" s="38"/>
      <c r="P1" s="38"/>
    </row>
    <row r="2" spans="2:17" x14ac:dyDescent="0.25">
      <c r="B2" s="35" t="s">
        <v>71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2:17" x14ac:dyDescent="0.25">
      <c r="B3" s="35" t="s">
        <v>85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x14ac:dyDescent="0.2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2:17" x14ac:dyDescent="0.25">
      <c r="B5" s="35" t="s">
        <v>79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x14ac:dyDescent="0.25">
      <c r="B6" s="35" t="s">
        <v>86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2:17" x14ac:dyDescent="0.2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2:17" s="6" customFormat="1" x14ac:dyDescent="0.25">
      <c r="B8" s="4" t="s">
        <v>2</v>
      </c>
      <c r="C8" s="5"/>
      <c r="D8" s="4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89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x14ac:dyDescent="0.25">
      <c r="B9" s="7">
        <v>1</v>
      </c>
      <c r="C9" s="8" t="s">
        <v>15</v>
      </c>
      <c r="D9" s="16" t="s">
        <v>16</v>
      </c>
      <c r="E9" s="15">
        <v>92.96</v>
      </c>
      <c r="F9" s="15">
        <v>87.371808219178078</v>
      </c>
      <c r="G9" s="15">
        <v>91.932000000000002</v>
      </c>
      <c r="H9" s="15">
        <v>94.93</v>
      </c>
      <c r="I9" s="15">
        <v>95.56</v>
      </c>
      <c r="J9" s="15">
        <v>62.24</v>
      </c>
      <c r="K9" s="15">
        <v>76</v>
      </c>
      <c r="L9" s="15">
        <v>73.625140291806844</v>
      </c>
      <c r="M9" s="15">
        <v>66.395461463954632</v>
      </c>
      <c r="N9" s="15">
        <v>75.11461648447947</v>
      </c>
      <c r="O9" s="15">
        <v>63.06</v>
      </c>
      <c r="P9" s="15">
        <v>62.178800758035756</v>
      </c>
      <c r="Q9" s="15">
        <v>75.22272957889399</v>
      </c>
    </row>
    <row r="10" spans="2:17" x14ac:dyDescent="0.25">
      <c r="B10" s="7">
        <v>2</v>
      </c>
      <c r="C10" s="8" t="s">
        <v>19</v>
      </c>
      <c r="D10" s="16" t="s">
        <v>16</v>
      </c>
      <c r="E10" s="15">
        <f>E13*100000/(75*24*365)</f>
        <v>38.894063926940639</v>
      </c>
      <c r="F10" s="15">
        <f>F13*100000/(75*24*365)</f>
        <v>28.006088280060883</v>
      </c>
      <c r="G10" s="15">
        <f>G13*100000/(75*24*365)</f>
        <v>27.701674277016743</v>
      </c>
      <c r="H10" s="15">
        <f>H13*100000/(75*24*366)</f>
        <v>40.700925925925922</v>
      </c>
      <c r="I10" s="15">
        <f>I13*100000/(75*24*365)</f>
        <v>36.273059360730592</v>
      </c>
      <c r="J10" s="15">
        <f>J13*100000/(75*24*365)</f>
        <v>27.459056316590562</v>
      </c>
      <c r="K10" s="15">
        <f>K13*100000/(75*24*365)</f>
        <v>39.064063926940634</v>
      </c>
      <c r="L10" s="15">
        <f>L13*100000/(75*24*366)</f>
        <v>34.734532483302978</v>
      </c>
      <c r="M10" s="15">
        <f>M13*100000/(75*24*365)</f>
        <v>32.468843226788429</v>
      </c>
      <c r="N10" s="15">
        <f>N13*100000/(75*24*365)</f>
        <v>37.403044140030438</v>
      </c>
      <c r="O10" s="15">
        <f>O13*100000/(75*24*365)</f>
        <v>25.154566210045662</v>
      </c>
      <c r="P10" s="15">
        <f>P13*100000/(75*24*366)</f>
        <v>24.759001214329082</v>
      </c>
      <c r="Q10" s="15">
        <f>Q13*100000/(75*24*365)</f>
        <v>39.410258751902582</v>
      </c>
    </row>
    <row r="11" spans="2:17" x14ac:dyDescent="0.25">
      <c r="B11" s="7">
        <v>3</v>
      </c>
      <c r="C11" s="8" t="s">
        <v>90</v>
      </c>
      <c r="D11" s="16" t="s">
        <v>41</v>
      </c>
      <c r="E11" s="9">
        <v>243.3</v>
      </c>
      <c r="F11" s="9">
        <v>173.3</v>
      </c>
      <c r="G11" s="9">
        <v>172.9</v>
      </c>
      <c r="H11" s="9">
        <v>255.6</v>
      </c>
      <c r="I11" s="9">
        <v>228</v>
      </c>
      <c r="J11" s="9">
        <v>172.3</v>
      </c>
      <c r="K11" s="9">
        <v>244.9</v>
      </c>
      <c r="L11" s="9">
        <v>218.8</v>
      </c>
      <c r="M11" s="9">
        <v>198</v>
      </c>
      <c r="N11" s="9">
        <v>233</v>
      </c>
      <c r="O11" s="9">
        <v>156</v>
      </c>
      <c r="P11" s="9">
        <v>154</v>
      </c>
      <c r="Q11" s="9">
        <v>244</v>
      </c>
    </row>
    <row r="12" spans="2:17" x14ac:dyDescent="0.25">
      <c r="B12" s="7">
        <v>4</v>
      </c>
      <c r="C12" s="8" t="s">
        <v>91</v>
      </c>
      <c r="D12" s="16" t="s">
        <v>41</v>
      </c>
      <c r="E12" s="9">
        <v>246.2</v>
      </c>
      <c r="F12" s="9">
        <v>175.8</v>
      </c>
      <c r="G12" s="9">
        <v>174.1</v>
      </c>
      <c r="H12" s="9">
        <v>257.8</v>
      </c>
      <c r="I12" s="9">
        <v>228</v>
      </c>
      <c r="J12" s="9">
        <v>172.3</v>
      </c>
      <c r="K12" s="9">
        <v>246.7</v>
      </c>
      <c r="L12" s="9">
        <v>219.2</v>
      </c>
      <c r="M12" s="9">
        <v>204</v>
      </c>
      <c r="N12" s="9">
        <v>235</v>
      </c>
      <c r="O12" s="9">
        <v>157</v>
      </c>
      <c r="P12" s="9">
        <v>154</v>
      </c>
      <c r="Q12" s="9">
        <v>246</v>
      </c>
    </row>
    <row r="13" spans="2:17" x14ac:dyDescent="0.25">
      <c r="B13" s="7">
        <v>5</v>
      </c>
      <c r="C13" s="8" t="s">
        <v>42</v>
      </c>
      <c r="D13" s="16" t="s">
        <v>41</v>
      </c>
      <c r="E13" s="9">
        <v>255.53399999999999</v>
      </c>
      <c r="F13" s="9">
        <v>184</v>
      </c>
      <c r="G13" s="9">
        <v>182</v>
      </c>
      <c r="H13" s="9">
        <v>268.1377</v>
      </c>
      <c r="I13" s="9">
        <v>238.31399999999999</v>
      </c>
      <c r="J13" s="9">
        <v>180.40600000000001</v>
      </c>
      <c r="K13" s="9">
        <v>256.65089999999998</v>
      </c>
      <c r="L13" s="9">
        <v>228.83110000000002</v>
      </c>
      <c r="M13" s="9">
        <v>213.32029999999997</v>
      </c>
      <c r="N13" s="9">
        <v>245.738</v>
      </c>
      <c r="O13" s="9">
        <v>165.2655</v>
      </c>
      <c r="P13" s="9">
        <v>163.11229999999998</v>
      </c>
      <c r="Q13" s="9">
        <v>258.92539999999997</v>
      </c>
    </row>
    <row r="14" spans="2:17" x14ac:dyDescent="0.25">
      <c r="B14" s="7">
        <v>6</v>
      </c>
      <c r="C14" s="8" t="s">
        <v>43</v>
      </c>
      <c r="D14" s="16" t="s">
        <v>44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spans="2:17" x14ac:dyDescent="0.25">
      <c r="B15" s="7">
        <v>7</v>
      </c>
      <c r="C15" s="8" t="s">
        <v>45</v>
      </c>
      <c r="D15" s="16" t="s">
        <v>46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</row>
    <row r="16" spans="2:17" x14ac:dyDescent="0.25">
      <c r="B16" s="7">
        <v>8</v>
      </c>
      <c r="C16" s="8" t="s">
        <v>47</v>
      </c>
      <c r="D16" s="16" t="s">
        <v>48</v>
      </c>
      <c r="E16" s="9"/>
      <c r="F16" s="9"/>
      <c r="G16" s="9" t="s">
        <v>17</v>
      </c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spans="2:17" x14ac:dyDescent="0.25">
      <c r="B17" s="7">
        <v>9</v>
      </c>
      <c r="C17" s="8" t="s">
        <v>49</v>
      </c>
      <c r="D17" s="16" t="s">
        <v>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2:17" x14ac:dyDescent="0.25">
      <c r="B18" s="7">
        <v>10</v>
      </c>
      <c r="C18" s="8" t="s">
        <v>51</v>
      </c>
      <c r="D18" s="16" t="s">
        <v>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spans="2:17" ht="38.25" x14ac:dyDescent="0.25">
      <c r="B19" s="7">
        <v>11</v>
      </c>
      <c r="C19" s="10" t="s">
        <v>53</v>
      </c>
      <c r="D19" s="16" t="s">
        <v>54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2:17" x14ac:dyDescent="0.25">
      <c r="B20" s="7">
        <v>12</v>
      </c>
      <c r="C20" s="8" t="s">
        <v>55</v>
      </c>
      <c r="D20" s="16" t="s">
        <v>56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spans="2:17" x14ac:dyDescent="0.25">
      <c r="B21" s="7">
        <v>13</v>
      </c>
      <c r="C21" s="8" t="s">
        <v>57</v>
      </c>
      <c r="D21" s="16" t="s">
        <v>46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</row>
    <row r="22" spans="2:17" x14ac:dyDescent="0.25">
      <c r="B22" s="7">
        <v>14</v>
      </c>
      <c r="C22" s="8" t="s">
        <v>59</v>
      </c>
      <c r="D22" s="16" t="s">
        <v>58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</row>
    <row r="23" spans="2:17" x14ac:dyDescent="0.25">
      <c r="B23" s="7">
        <v>15</v>
      </c>
      <c r="C23" s="8" t="s">
        <v>61</v>
      </c>
      <c r="D23" s="16" t="s">
        <v>60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</row>
    <row r="24" spans="2:17" ht="38.25" x14ac:dyDescent="0.25">
      <c r="B24" s="7">
        <v>16</v>
      </c>
      <c r="C24" s="10" t="s">
        <v>62</v>
      </c>
      <c r="D24" s="16" t="s">
        <v>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</row>
    <row r="25" spans="2:17" x14ac:dyDescent="0.25">
      <c r="B25" s="7">
        <v>17</v>
      </c>
      <c r="C25" s="8" t="s">
        <v>63</v>
      </c>
      <c r="D25" s="16" t="s">
        <v>52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</row>
    <row r="26" spans="2:17" x14ac:dyDescent="0.25">
      <c r="B26" s="7">
        <v>18</v>
      </c>
      <c r="C26" s="8" t="s">
        <v>95</v>
      </c>
      <c r="D26" s="16" t="s">
        <v>52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x14ac:dyDescent="0.25">
      <c r="B27" s="7">
        <v>19</v>
      </c>
      <c r="C27" s="8" t="s">
        <v>64</v>
      </c>
      <c r="D27" s="16" t="s">
        <v>16</v>
      </c>
      <c r="E27" s="15"/>
      <c r="F27" s="15">
        <v>2.0754347826086955E-2</v>
      </c>
      <c r="G27" s="15">
        <v>1.6703846153846154</v>
      </c>
      <c r="H27" s="15">
        <v>1.5938825461693749E-2</v>
      </c>
      <c r="I27" s="15">
        <v>1.4241966481197077E-2</v>
      </c>
      <c r="J27" s="15">
        <v>0.12127978005166125</v>
      </c>
      <c r="K27" s="15">
        <v>0.2867318992452394</v>
      </c>
      <c r="L27" s="15">
        <v>0.20199701876187279</v>
      </c>
      <c r="M27" s="15">
        <v>0.19627761633562305</v>
      </c>
      <c r="N27" s="15">
        <v>0.18672732747885959</v>
      </c>
      <c r="O27" s="15">
        <v>0.24322075690328596</v>
      </c>
      <c r="P27" s="15">
        <v>0.24487423695208768</v>
      </c>
      <c r="Q27" s="15">
        <v>0.16105797268247923</v>
      </c>
    </row>
    <row r="28" spans="2:17" x14ac:dyDescent="0.25">
      <c r="B28" s="7">
        <v>20</v>
      </c>
      <c r="C28" s="8" t="s">
        <v>65</v>
      </c>
      <c r="D28" s="16" t="s">
        <v>66</v>
      </c>
      <c r="E28" s="21">
        <v>191.48869999999999</v>
      </c>
      <c r="F28" s="21">
        <v>177.23060000000001</v>
      </c>
      <c r="G28" s="21">
        <v>98.682299999999998</v>
      </c>
      <c r="H28" s="21">
        <v>27.688199999999998</v>
      </c>
      <c r="I28" s="21">
        <v>13.487500000000001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</row>
    <row r="29" spans="2:17" x14ac:dyDescent="0.25">
      <c r="B29" s="7">
        <v>21</v>
      </c>
      <c r="C29" s="8" t="s">
        <v>67</v>
      </c>
      <c r="D29" s="16" t="s">
        <v>66</v>
      </c>
      <c r="E29" s="21">
        <v>331.31360000000001</v>
      </c>
      <c r="F29" s="21">
        <v>331.29860000000002</v>
      </c>
      <c r="G29" s="21">
        <v>331.27760000000001</v>
      </c>
      <c r="H29" s="21">
        <v>331.28059999999999</v>
      </c>
      <c r="I29" s="21">
        <v>331.28960000000001</v>
      </c>
      <c r="J29" s="21">
        <v>327.59070000000003</v>
      </c>
      <c r="K29" s="21">
        <v>327.59070000000003</v>
      </c>
      <c r="L29" s="21">
        <v>327.76620000000003</v>
      </c>
      <c r="M29" s="21">
        <v>328.12200000000001</v>
      </c>
      <c r="N29" s="21">
        <v>328.13229999999999</v>
      </c>
      <c r="O29" s="21">
        <v>330.2473</v>
      </c>
      <c r="P29" s="21">
        <v>334.12020000000001</v>
      </c>
      <c r="Q29" s="21">
        <v>335.74020000000002</v>
      </c>
    </row>
    <row r="30" spans="2:17" ht="25.5" x14ac:dyDescent="0.25">
      <c r="B30" s="7">
        <v>22</v>
      </c>
      <c r="C30" s="10" t="s">
        <v>68</v>
      </c>
      <c r="D30" s="16" t="s">
        <v>66</v>
      </c>
      <c r="E30" s="21">
        <v>20.424199999999999</v>
      </c>
      <c r="F30" s="21">
        <v>16.978000000000002</v>
      </c>
      <c r="G30" s="21">
        <v>19.2393</v>
      </c>
      <c r="H30" s="21">
        <v>19.2835</v>
      </c>
      <c r="I30" s="21">
        <v>18.026</v>
      </c>
      <c r="J30" s="21">
        <v>19.9604</v>
      </c>
      <c r="K30" s="21">
        <v>21.325900000000001</v>
      </c>
      <c r="L30" s="21">
        <v>22.664400000000001</v>
      </c>
      <c r="M30" s="21">
        <v>24.022500000000001</v>
      </c>
      <c r="N30" s="21">
        <v>20.8203</v>
      </c>
      <c r="O30" s="21">
        <v>24.803000000000001</v>
      </c>
      <c r="P30" s="21">
        <v>26.003499999999999</v>
      </c>
      <c r="Q30" s="21">
        <v>27.276399999999999</v>
      </c>
    </row>
    <row r="31" spans="2:17" ht="25.5" x14ac:dyDescent="0.25">
      <c r="B31" s="7">
        <v>23</v>
      </c>
      <c r="C31" s="10" t="s">
        <v>69</v>
      </c>
      <c r="D31" s="16" t="s">
        <v>66</v>
      </c>
      <c r="E31" s="21">
        <v>648.66579999999999</v>
      </c>
      <c r="F31" s="21">
        <v>648.61580000000004</v>
      </c>
      <c r="G31" s="21">
        <v>648.54579999999999</v>
      </c>
      <c r="H31" s="21">
        <v>648.55579999999998</v>
      </c>
      <c r="I31" s="21">
        <v>636.09990000000005</v>
      </c>
      <c r="J31" s="21">
        <v>636.25630000000001</v>
      </c>
      <c r="K31" s="21">
        <v>636.25630000000001</v>
      </c>
      <c r="L31" s="21">
        <v>636.84130000000005</v>
      </c>
      <c r="M31" s="21">
        <v>688.02719999999999</v>
      </c>
      <c r="N31" s="21">
        <v>638.06140000000005</v>
      </c>
      <c r="O31" s="21">
        <v>645.1114</v>
      </c>
      <c r="P31" s="21">
        <v>658.02110000000005</v>
      </c>
      <c r="Q31" s="21">
        <v>663.42110000000002</v>
      </c>
    </row>
    <row r="32" spans="2:17" ht="25.5" x14ac:dyDescent="0.25">
      <c r="B32" s="7">
        <v>24</v>
      </c>
      <c r="C32" s="11" t="s">
        <v>20</v>
      </c>
      <c r="D32" s="16" t="s">
        <v>66</v>
      </c>
      <c r="E32" s="21">
        <v>71.3733</v>
      </c>
      <c r="F32" s="21">
        <v>47.7333</v>
      </c>
      <c r="G32" s="21">
        <v>58.165399999999998</v>
      </c>
      <c r="H32" s="21">
        <v>55.110700000000001</v>
      </c>
      <c r="I32" s="21">
        <v>44.051400000000001</v>
      </c>
      <c r="J32" s="21">
        <v>84.626800000000003</v>
      </c>
      <c r="K32" s="21">
        <v>90.810400000000001</v>
      </c>
      <c r="L32" s="21">
        <v>96.716499999999996</v>
      </c>
      <c r="M32" s="21">
        <v>102.619</v>
      </c>
      <c r="N32" s="21">
        <v>81.031499999999994</v>
      </c>
      <c r="O32" s="21">
        <v>94.216700000000003</v>
      </c>
      <c r="P32" s="21">
        <v>100.4973</v>
      </c>
      <c r="Q32" s="21">
        <v>101.5605</v>
      </c>
    </row>
    <row r="33" spans="2:17" ht="25.5" x14ac:dyDescent="0.25">
      <c r="B33" s="7"/>
      <c r="C33" s="11" t="s">
        <v>21</v>
      </c>
      <c r="D33" s="16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 x14ac:dyDescent="0.25">
      <c r="B34" s="7"/>
      <c r="C34" s="8" t="s">
        <v>22</v>
      </c>
      <c r="D34" s="16" t="s">
        <v>66</v>
      </c>
      <c r="E34" s="25">
        <v>0</v>
      </c>
      <c r="F34" s="25">
        <v>0</v>
      </c>
      <c r="G34" s="25">
        <v>0</v>
      </c>
      <c r="H34" s="21">
        <v>3.3128000000000002</v>
      </c>
      <c r="I34" s="21">
        <v>13.3177</v>
      </c>
      <c r="J34" s="21">
        <v>19.654</v>
      </c>
      <c r="K34" s="21">
        <v>24.4678</v>
      </c>
      <c r="L34" s="21">
        <v>28.6751</v>
      </c>
      <c r="M34" s="21">
        <v>32.755099999999999</v>
      </c>
      <c r="N34" s="21">
        <v>37.071800000000003</v>
      </c>
      <c r="O34" s="21">
        <v>41.648800000000001</v>
      </c>
      <c r="P34" s="21">
        <v>42.0276</v>
      </c>
      <c r="Q34" s="21">
        <v>42.375</v>
      </c>
    </row>
    <row r="35" spans="2:17" x14ac:dyDescent="0.25">
      <c r="B35" s="7"/>
      <c r="C35" s="8" t="s">
        <v>23</v>
      </c>
      <c r="D35" s="16" t="s">
        <v>16</v>
      </c>
      <c r="E35" s="25">
        <v>0</v>
      </c>
      <c r="F35" s="25">
        <v>0</v>
      </c>
      <c r="G35" s="25">
        <v>0</v>
      </c>
      <c r="H35" s="22">
        <v>1</v>
      </c>
      <c r="I35" s="22">
        <v>4.0199999999999996</v>
      </c>
      <c r="J35" s="24">
        <v>6</v>
      </c>
      <c r="K35" s="24">
        <v>7.4690000000000003</v>
      </c>
      <c r="L35" s="24">
        <v>8.7509999999999994</v>
      </c>
      <c r="M35" s="24">
        <v>9.9879999999999995</v>
      </c>
      <c r="N35" s="24">
        <v>11.298</v>
      </c>
      <c r="O35" s="24">
        <v>12.651999999999999</v>
      </c>
      <c r="P35" s="24">
        <v>12.651999999999999</v>
      </c>
      <c r="Q35" s="24">
        <v>12.651999999999999</v>
      </c>
    </row>
    <row r="36" spans="2:17" x14ac:dyDescent="0.25">
      <c r="B36" s="7"/>
      <c r="C36" s="5" t="s">
        <v>24</v>
      </c>
      <c r="D36" s="1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2:17" x14ac:dyDescent="0.25">
      <c r="B37" s="7"/>
      <c r="C37" s="8" t="s">
        <v>25</v>
      </c>
      <c r="D37" s="16" t="s">
        <v>66</v>
      </c>
      <c r="E37" s="21">
        <v>27.0808</v>
      </c>
      <c r="F37" s="21">
        <v>20.5684</v>
      </c>
      <c r="G37" s="21">
        <v>12.812200000000001</v>
      </c>
      <c r="H37" s="21">
        <v>5.9790999999999999</v>
      </c>
      <c r="I37" s="21">
        <v>2.0642999999999998</v>
      </c>
      <c r="J37" s="21">
        <v>0.2374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2:17" x14ac:dyDescent="0.25">
      <c r="B38" s="7"/>
      <c r="C38" s="8" t="s">
        <v>26</v>
      </c>
      <c r="D38" s="16" t="s">
        <v>16</v>
      </c>
      <c r="E38" s="22">
        <v>12</v>
      </c>
      <c r="F38" s="22">
        <v>11.16</v>
      </c>
      <c r="G38" s="22">
        <v>9.2899999999999991</v>
      </c>
      <c r="H38" s="22">
        <v>9.4600000000000009</v>
      </c>
      <c r="I38" s="22">
        <v>10.029999999999999</v>
      </c>
      <c r="J38" s="22">
        <v>10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2:17" ht="25.5" x14ac:dyDescent="0.25">
      <c r="B39" s="7"/>
      <c r="C39" s="11" t="s">
        <v>27</v>
      </c>
      <c r="D39" s="1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2:17" x14ac:dyDescent="0.25">
      <c r="B40" s="7"/>
      <c r="C40" s="8" t="s">
        <v>22</v>
      </c>
      <c r="D40" s="16" t="s">
        <v>66</v>
      </c>
      <c r="E40" s="21">
        <v>14.175700000000001</v>
      </c>
      <c r="F40" s="21">
        <v>14.2232</v>
      </c>
      <c r="G40" s="21">
        <v>14.2219</v>
      </c>
      <c r="H40" s="21">
        <v>14.2212</v>
      </c>
      <c r="I40" s="21">
        <v>14.2216</v>
      </c>
      <c r="J40" s="21">
        <v>37.1935</v>
      </c>
      <c r="K40" s="21">
        <v>37.198099999999997</v>
      </c>
      <c r="L40" s="21">
        <v>37.215200000000003</v>
      </c>
      <c r="M40" s="21">
        <v>37.2669</v>
      </c>
      <c r="N40" s="21">
        <v>10.0588</v>
      </c>
      <c r="O40" s="21">
        <v>10.2186</v>
      </c>
      <c r="P40" s="21">
        <v>10.6617</v>
      </c>
      <c r="Q40" s="21">
        <v>11.147500000000001</v>
      </c>
    </row>
    <row r="41" spans="2:17" x14ac:dyDescent="0.25">
      <c r="B41" s="7"/>
      <c r="C41" s="8" t="s">
        <v>23</v>
      </c>
      <c r="D41" s="16" t="s">
        <v>16</v>
      </c>
      <c r="E41" s="24">
        <v>2.1930000000000001</v>
      </c>
      <c r="F41" s="24">
        <v>2.1930000000000001</v>
      </c>
      <c r="G41" s="24">
        <v>2.1930000000000001</v>
      </c>
      <c r="H41" s="24">
        <v>2.1930000000000001</v>
      </c>
      <c r="I41" s="24">
        <v>2.1930000000000001</v>
      </c>
      <c r="J41" s="24">
        <v>5.8460000000000001</v>
      </c>
      <c r="K41" s="24">
        <v>5.8460000000000001</v>
      </c>
      <c r="L41" s="24">
        <v>5.8460000000000001</v>
      </c>
      <c r="M41" s="24">
        <v>5.8440000000000003</v>
      </c>
      <c r="N41" s="24">
        <v>5.8440000000000003</v>
      </c>
      <c r="O41" s="26" t="s">
        <v>96</v>
      </c>
      <c r="P41" s="26" t="s">
        <v>96</v>
      </c>
      <c r="Q41" s="26" t="s">
        <v>96</v>
      </c>
    </row>
    <row r="42" spans="2:17" x14ac:dyDescent="0.25">
      <c r="B42" s="7"/>
      <c r="C42" s="8" t="s">
        <v>28</v>
      </c>
      <c r="D42" s="16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2:17" x14ac:dyDescent="0.25">
      <c r="B43" s="7"/>
      <c r="C43" s="8" t="s">
        <v>25</v>
      </c>
      <c r="D43" s="16" t="s">
        <v>66</v>
      </c>
      <c r="E43" s="21">
        <v>2.0935000000000001</v>
      </c>
      <c r="F43" s="21">
        <v>1.7402</v>
      </c>
      <c r="G43" s="21">
        <v>1.972</v>
      </c>
      <c r="H43" s="21">
        <v>1.9765999999999999</v>
      </c>
      <c r="I43" s="21">
        <v>1.8476999999999999</v>
      </c>
      <c r="J43" s="21">
        <v>2.4451000000000001</v>
      </c>
      <c r="K43" s="21">
        <v>2.6124000000000001</v>
      </c>
      <c r="L43" s="21">
        <v>2.7764000000000002</v>
      </c>
      <c r="M43" s="21">
        <v>2.9428000000000001</v>
      </c>
      <c r="N43" s="21">
        <v>2.5505</v>
      </c>
      <c r="O43" s="21">
        <v>3.3483999999999998</v>
      </c>
      <c r="P43" s="21">
        <v>3.5105</v>
      </c>
      <c r="Q43" s="21">
        <v>3.6823000000000001</v>
      </c>
    </row>
    <row r="44" spans="2:17" x14ac:dyDescent="0.25">
      <c r="B44" s="7"/>
      <c r="C44" s="8" t="s">
        <v>23</v>
      </c>
      <c r="D44" s="16" t="s">
        <v>16</v>
      </c>
      <c r="E44" s="22">
        <v>10.25</v>
      </c>
      <c r="F44" s="22">
        <v>10.25</v>
      </c>
      <c r="G44" s="22">
        <v>10.25</v>
      </c>
      <c r="H44" s="22">
        <v>10.25</v>
      </c>
      <c r="I44" s="22">
        <v>10.25</v>
      </c>
      <c r="J44" s="22">
        <v>12.25</v>
      </c>
      <c r="K44" s="22">
        <v>12.25</v>
      </c>
      <c r="L44" s="22">
        <v>12.25</v>
      </c>
      <c r="M44" s="22">
        <v>12.25</v>
      </c>
      <c r="N44" s="22">
        <v>12.25</v>
      </c>
      <c r="O44" s="22">
        <v>13.5</v>
      </c>
      <c r="P44" s="22">
        <v>13.5</v>
      </c>
      <c r="Q44" s="22">
        <v>13.5</v>
      </c>
    </row>
    <row r="45" spans="2:17" ht="25.5" x14ac:dyDescent="0.25">
      <c r="B45" s="7"/>
      <c r="C45" s="10" t="s">
        <v>29</v>
      </c>
      <c r="D45" s="16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2:17" x14ac:dyDescent="0.25">
      <c r="B46" s="7"/>
      <c r="C46" s="8" t="s">
        <v>25</v>
      </c>
      <c r="D46" s="16" t="s">
        <v>66</v>
      </c>
      <c r="E46" s="21">
        <v>10.7706</v>
      </c>
      <c r="F46" s="21">
        <v>11.2014</v>
      </c>
      <c r="G46" s="21">
        <v>11.6495</v>
      </c>
      <c r="H46" s="21">
        <v>12.115500000000001</v>
      </c>
      <c r="I46" s="21">
        <v>12.600099999999999</v>
      </c>
      <c r="J46" s="21">
        <v>25.096699999999998</v>
      </c>
      <c r="K46" s="21">
        <v>26.5322</v>
      </c>
      <c r="L46" s="21">
        <v>28.049800000000001</v>
      </c>
      <c r="M46" s="21">
        <v>29.654199999999999</v>
      </c>
      <c r="N46" s="21">
        <v>31.3504</v>
      </c>
      <c r="O46" s="21">
        <v>39.000999999999998</v>
      </c>
      <c r="P46" s="21">
        <v>41.592199999999998</v>
      </c>
      <c r="Q46" s="21">
        <v>44.355600000000003</v>
      </c>
    </row>
    <row r="47" spans="2:17" x14ac:dyDescent="0.25">
      <c r="B47" s="7"/>
      <c r="C47" s="8" t="s">
        <v>23</v>
      </c>
      <c r="D47" s="16" t="s">
        <v>16</v>
      </c>
      <c r="E47" s="29">
        <f t="shared" ref="E47" si="0">+(E46/E31)*100</f>
        <v>1.6604235956327589</v>
      </c>
      <c r="F47" s="29">
        <f t="shared" ref="F47" si="1">+(F46/F31)*100</f>
        <v>1.7269699566368872</v>
      </c>
      <c r="G47" s="29">
        <f t="shared" ref="G47" si="2">+(G46/G31)*100</f>
        <v>1.7962493936434405</v>
      </c>
      <c r="H47" s="29">
        <f t="shared" ref="H47" si="3">+(H46/H31)*100</f>
        <v>1.8680736491755994</v>
      </c>
      <c r="I47" s="29">
        <f t="shared" ref="I47" si="4">+(I46/I31)*100</f>
        <v>1.9808366578897432</v>
      </c>
      <c r="J47" s="29">
        <f t="shared" ref="J47" si="5">+(J46/J31)*100</f>
        <v>3.9444324559143853</v>
      </c>
      <c r="K47" s="29">
        <f t="shared" ref="K47" si="6">+(K46/K31)*100</f>
        <v>4.1700490824216594</v>
      </c>
      <c r="L47" s="29">
        <f t="shared" ref="L47" si="7">+(L46/L31)*100</f>
        <v>4.4045196189380302</v>
      </c>
      <c r="M47" s="29">
        <f t="shared" ref="M47" si="8">+(M46/M31)*100</f>
        <v>4.3100330917149785</v>
      </c>
      <c r="N47" s="29">
        <f t="shared" ref="N47" si="9">+(N46/N31)*100</f>
        <v>4.9133829440238825</v>
      </c>
      <c r="O47" s="29">
        <f t="shared" ref="O47" si="10">+(O46/O31)*100</f>
        <v>6.0456225079885426</v>
      </c>
      <c r="P47" s="29">
        <f t="shared" ref="P47" si="11">+(P46/P31)*100</f>
        <v>6.3208003512349373</v>
      </c>
      <c r="Q47" s="29">
        <f t="shared" ref="Q47" si="12">+(Q46/Q31)*100</f>
        <v>6.6858892489250046</v>
      </c>
    </row>
    <row r="48" spans="2:17" x14ac:dyDescent="0.25">
      <c r="B48" s="12">
        <v>25</v>
      </c>
      <c r="C48" s="8" t="s">
        <v>70</v>
      </c>
      <c r="D48" s="17" t="s">
        <v>39</v>
      </c>
      <c r="E48" s="13">
        <f t="shared" ref="E48:Q48" si="13">(E32*10)/(E11*0.88)</f>
        <v>3.3335808765833423</v>
      </c>
      <c r="F48" s="13">
        <f t="shared" si="13"/>
        <v>3.1299703614331422</v>
      </c>
      <c r="G48" s="13">
        <f t="shared" si="13"/>
        <v>3.8228482044271512</v>
      </c>
      <c r="H48" s="13">
        <f t="shared" si="13"/>
        <v>2.4501484919618721</v>
      </c>
      <c r="I48" s="13">
        <f t="shared" si="13"/>
        <v>2.1955442583732054</v>
      </c>
      <c r="J48" s="13">
        <f t="shared" si="13"/>
        <v>5.5813591515855006</v>
      </c>
      <c r="K48" s="13">
        <f t="shared" si="13"/>
        <v>4.2137050373065073</v>
      </c>
      <c r="L48" s="13">
        <f t="shared" si="13"/>
        <v>5.0230856323749373</v>
      </c>
      <c r="M48" s="13">
        <f t="shared" si="13"/>
        <v>5.8895202020202024</v>
      </c>
      <c r="N48" s="13">
        <f t="shared" si="13"/>
        <v>3.9519849785407724</v>
      </c>
      <c r="O48" s="13">
        <f t="shared" si="13"/>
        <v>6.863104603729604</v>
      </c>
      <c r="P48" s="13">
        <f t="shared" si="13"/>
        <v>7.4156803423848867</v>
      </c>
      <c r="Q48" s="13">
        <f t="shared" si="13"/>
        <v>4.7299040611028316</v>
      </c>
    </row>
    <row r="49" spans="2:17" x14ac:dyDescent="0.25">
      <c r="B49" s="12">
        <v>26</v>
      </c>
      <c r="C49" s="8" t="s">
        <v>30</v>
      </c>
      <c r="D49" s="17" t="s">
        <v>39</v>
      </c>
      <c r="E49" s="23"/>
      <c r="F49" s="23"/>
      <c r="G49" s="23"/>
      <c r="H49" s="23"/>
      <c r="I49" s="23"/>
      <c r="J49" s="13">
        <v>2.137</v>
      </c>
      <c r="K49" s="13">
        <v>2.294</v>
      </c>
      <c r="L49" s="13">
        <v>2.4430000000000001</v>
      </c>
      <c r="M49" s="13">
        <v>2.5920000000000001</v>
      </c>
      <c r="N49" s="13">
        <v>2.0470000000000002</v>
      </c>
      <c r="O49" s="13">
        <v>2.38</v>
      </c>
      <c r="P49" s="13">
        <v>2.5379999999999998</v>
      </c>
      <c r="Q49" s="18">
        <v>2.5649999999999999</v>
      </c>
    </row>
    <row r="50" spans="2:17" x14ac:dyDescent="0.25">
      <c r="B50" s="12">
        <v>27</v>
      </c>
      <c r="C50" s="8" t="s">
        <v>31</v>
      </c>
      <c r="D50" s="17" t="s">
        <v>39</v>
      </c>
      <c r="E50" s="23"/>
      <c r="F50" s="23"/>
      <c r="G50" s="23"/>
      <c r="H50" s="23"/>
      <c r="I50" s="23"/>
      <c r="J50" s="13">
        <v>4.5161924525380295</v>
      </c>
      <c r="K50" s="13">
        <v>4.3046742032459546</v>
      </c>
      <c r="L50" s="13">
        <v>4.9771537641361938</v>
      </c>
      <c r="M50" s="13">
        <v>5.2734935245294254</v>
      </c>
      <c r="N50" s="13">
        <v>4.0586671676585704</v>
      </c>
      <c r="O50" s="13">
        <v>5.3490776471490289</v>
      </c>
      <c r="P50" s="13">
        <v>5.7002187946614695</v>
      </c>
      <c r="Q50" s="18">
        <v>4.6682786503185882</v>
      </c>
    </row>
    <row r="51" spans="2:17" x14ac:dyDescent="0.25">
      <c r="B51" s="12">
        <v>28</v>
      </c>
      <c r="C51" s="8" t="s">
        <v>32</v>
      </c>
      <c r="D51" s="17" t="s">
        <v>40</v>
      </c>
      <c r="E51" s="33">
        <v>49.74</v>
      </c>
      <c r="F51" s="33">
        <v>51.79</v>
      </c>
      <c r="G51" s="33">
        <v>53.18</v>
      </c>
      <c r="H51" s="33">
        <v>61.38</v>
      </c>
      <c r="I51" s="33">
        <v>63.86</v>
      </c>
      <c r="J51" s="33">
        <v>51.31</v>
      </c>
      <c r="K51" s="33">
        <v>68.81</v>
      </c>
      <c r="L51" s="33">
        <v>68.040000000000006</v>
      </c>
      <c r="M51" s="33">
        <v>169.81</v>
      </c>
      <c r="N51" s="33">
        <v>84.48</v>
      </c>
      <c r="O51" s="33">
        <v>99.47</v>
      </c>
      <c r="P51" s="33">
        <v>88.44</v>
      </c>
      <c r="Q51" s="33">
        <v>118.55</v>
      </c>
    </row>
    <row r="52" spans="2:17" x14ac:dyDescent="0.25">
      <c r="B52" s="12">
        <v>29</v>
      </c>
      <c r="C52" s="8" t="s">
        <v>38</v>
      </c>
      <c r="D52" s="17" t="s">
        <v>40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2"/>
    </row>
    <row r="53" spans="2:17" x14ac:dyDescent="0.25">
      <c r="B53" s="12">
        <v>30</v>
      </c>
      <c r="C53" s="8" t="s">
        <v>33</v>
      </c>
      <c r="D53" s="17" t="s">
        <v>40</v>
      </c>
      <c r="E53" s="33">
        <v>-0.05</v>
      </c>
      <c r="F53" s="33">
        <v>-0.11</v>
      </c>
      <c r="G53" s="33">
        <v>8.1</v>
      </c>
      <c r="H53" s="33">
        <v>-72.05</v>
      </c>
      <c r="I53" s="33">
        <v>101.01</v>
      </c>
      <c r="J53" s="33">
        <v>-19.88</v>
      </c>
      <c r="K53" s="33">
        <v>-7.09</v>
      </c>
      <c r="L53" s="33">
        <v>-17.87</v>
      </c>
      <c r="M53" s="33">
        <v>81.09</v>
      </c>
      <c r="N53" s="33">
        <v>30.49</v>
      </c>
      <c r="O53" s="33">
        <v>30.05</v>
      </c>
      <c r="P53" s="33">
        <v>23.37</v>
      </c>
      <c r="Q53" s="33">
        <v>43.08</v>
      </c>
    </row>
    <row r="54" spans="2:17" x14ac:dyDescent="0.25">
      <c r="B54" s="12">
        <v>31</v>
      </c>
      <c r="C54" s="8" t="s">
        <v>34</v>
      </c>
      <c r="D54" s="17" t="s">
        <v>41</v>
      </c>
      <c r="E54" s="23"/>
      <c r="F54" s="23"/>
      <c r="G54" s="23"/>
      <c r="H54" s="23"/>
      <c r="I54" s="23"/>
      <c r="J54" s="23"/>
      <c r="K54" s="31">
        <v>4.391</v>
      </c>
      <c r="L54" s="31">
        <v>2.7410000000000001</v>
      </c>
      <c r="M54" s="31">
        <v>7.93</v>
      </c>
      <c r="N54" s="31">
        <v>3.3980000000000001</v>
      </c>
      <c r="O54" s="31">
        <v>1.59</v>
      </c>
      <c r="P54" s="31">
        <v>3.5750000000000002</v>
      </c>
      <c r="Q54" s="18">
        <v>4.6310000000000002</v>
      </c>
    </row>
    <row r="55" spans="2:17" x14ac:dyDescent="0.25">
      <c r="B55" s="12">
        <v>32</v>
      </c>
      <c r="C55" s="8" t="s">
        <v>35</v>
      </c>
      <c r="D55" s="17" t="s">
        <v>40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2"/>
    </row>
    <row r="56" spans="2:17" x14ac:dyDescent="0.25">
      <c r="B56" s="12">
        <v>33</v>
      </c>
      <c r="C56" s="8" t="s">
        <v>36</v>
      </c>
      <c r="D56" s="17" t="s">
        <v>37</v>
      </c>
      <c r="E56" s="23"/>
      <c r="F56" s="23"/>
      <c r="G56" s="23"/>
      <c r="H56" s="23"/>
      <c r="I56" s="23"/>
      <c r="J56" s="23"/>
      <c r="K56" s="13">
        <v>1.0415829999999999</v>
      </c>
      <c r="L56" s="13">
        <v>0.48764669999999999</v>
      </c>
      <c r="M56" s="13">
        <v>1.6509625999999999</v>
      </c>
      <c r="N56" s="13">
        <v>0.30951210000000001</v>
      </c>
      <c r="O56" s="13">
        <v>0.2022042</v>
      </c>
      <c r="P56" s="13">
        <v>0.26698840000000001</v>
      </c>
      <c r="Q56" s="13">
        <v>0.61284799999999995</v>
      </c>
    </row>
  </sheetData>
  <mergeCells count="7">
    <mergeCell ref="B7:Q7"/>
    <mergeCell ref="M1:P1"/>
    <mergeCell ref="B2:Q2"/>
    <mergeCell ref="B3:Q3"/>
    <mergeCell ref="B4:Q4"/>
    <mergeCell ref="B5:Q5"/>
    <mergeCell ref="B6:Q6"/>
  </mergeCells>
  <pageMargins left="6.4960630000000005E-2" right="0" top="0.35433070866141703" bottom="0.35433070866141703" header="0.31496062992126" footer="0.31496062992126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6"/>
  <sheetViews>
    <sheetView topLeftCell="B7" zoomScale="104" zoomScaleNormal="104" workbookViewId="0">
      <pane xSplit="3" ySplit="2" topLeftCell="E45" activePane="bottomRight" state="frozen"/>
      <selection activeCell="B7" sqref="B7"/>
      <selection pane="topRight" activeCell="E7" sqref="E7"/>
      <selection pane="bottomLeft" activeCell="B9" sqref="B9"/>
      <selection pane="bottomRight" activeCell="E51" sqref="E51"/>
    </sheetView>
  </sheetViews>
  <sheetFormatPr defaultRowHeight="15" x14ac:dyDescent="0.25"/>
  <cols>
    <col min="1" max="1" width="2" style="3" customWidth="1"/>
    <col min="2" max="2" width="5.28515625" style="14" customWidth="1"/>
    <col min="3" max="3" width="30.42578125" style="3" customWidth="1"/>
    <col min="4" max="4" width="7.7109375" style="14" customWidth="1"/>
    <col min="5" max="5" width="9.7109375" style="3" bestFit="1" customWidth="1"/>
    <col min="6" max="6" width="10.140625" style="3" customWidth="1"/>
    <col min="7" max="16" width="9.7109375" style="3" bestFit="1" customWidth="1"/>
    <col min="17" max="17" width="10.42578125" style="3" bestFit="1" customWidth="1"/>
    <col min="18" max="16384" width="9.140625" style="3"/>
  </cols>
  <sheetData>
    <row r="1" spans="2:17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38" t="s">
        <v>18</v>
      </c>
      <c r="N1" s="38"/>
      <c r="O1" s="38"/>
      <c r="P1" s="38"/>
    </row>
    <row r="2" spans="2:17" x14ac:dyDescent="0.25">
      <c r="B2" s="35" t="s">
        <v>71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2:17" x14ac:dyDescent="0.25">
      <c r="B3" s="35" t="s">
        <v>87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x14ac:dyDescent="0.2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2:17" x14ac:dyDescent="0.25">
      <c r="B5" s="35" t="s">
        <v>79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x14ac:dyDescent="0.25">
      <c r="B6" s="35" t="s">
        <v>88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2:17" x14ac:dyDescent="0.2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2:17" s="6" customFormat="1" x14ac:dyDescent="0.25">
      <c r="B8" s="4" t="s">
        <v>2</v>
      </c>
      <c r="C8" s="5"/>
      <c r="D8" s="4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89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x14ac:dyDescent="0.25">
      <c r="B9" s="7">
        <v>1</v>
      </c>
      <c r="C9" s="8" t="s">
        <v>15</v>
      </c>
      <c r="D9" s="16" t="s">
        <v>16</v>
      </c>
      <c r="E9" s="15">
        <v>96.38</v>
      </c>
      <c r="F9" s="15">
        <v>97.051780821917788</v>
      </c>
      <c r="G9" s="15">
        <v>78.41702739726027</v>
      </c>
      <c r="H9" s="15">
        <v>97.6</v>
      </c>
      <c r="I9" s="15">
        <v>97.62</v>
      </c>
      <c r="J9" s="15">
        <v>94.65</v>
      </c>
      <c r="K9" s="15">
        <v>90</v>
      </c>
      <c r="L9" s="15">
        <v>94.108459621513788</v>
      </c>
      <c r="M9" s="15">
        <v>95.142529642783316</v>
      </c>
      <c r="N9" s="15">
        <v>93.341328044524531</v>
      </c>
      <c r="O9" s="15">
        <v>86.13</v>
      </c>
      <c r="P9" s="15">
        <v>96.342906907569841</v>
      </c>
      <c r="Q9" s="15">
        <v>93.023589522828573</v>
      </c>
    </row>
    <row r="10" spans="2:17" x14ac:dyDescent="0.25">
      <c r="B10" s="7">
        <v>2</v>
      </c>
      <c r="C10" s="8" t="s">
        <v>19</v>
      </c>
      <c r="D10" s="16" t="s">
        <v>16</v>
      </c>
      <c r="E10" s="15">
        <f>E13*100000/(405*24*365)</f>
        <v>46.257060713681717</v>
      </c>
      <c r="F10" s="15">
        <f>F13*100000/(405*24*365)</f>
        <v>39.795309769434574</v>
      </c>
      <c r="G10" s="15">
        <f>G13*100000/(405*24*365)</f>
        <v>26.994616381983196</v>
      </c>
      <c r="H10" s="15">
        <f>H13*100000/(405*24*366)</f>
        <v>43.293164901391982</v>
      </c>
      <c r="I10" s="15">
        <f>I13*100000/(405*24*365)</f>
        <v>44.188652122442079</v>
      </c>
      <c r="J10" s="15">
        <f>J13*100000/(405*24*365)</f>
        <v>28.887930548508937</v>
      </c>
      <c r="K10" s="15">
        <f>K13*100000/(405*24*365)</f>
        <v>39.684931506849345</v>
      </c>
      <c r="L10" s="15">
        <f>L13*100000/(405*24*366)</f>
        <v>27.54685848568668</v>
      </c>
      <c r="M10" s="15">
        <f>M13*100000/(405*24*365)</f>
        <v>34.948785162636007</v>
      </c>
      <c r="N10" s="15">
        <f>N13*100000/(405*24*365)</f>
        <v>27.648458199447546</v>
      </c>
      <c r="O10" s="15">
        <f>O13*100000/(405*24*365)</f>
        <v>31.273245391510265</v>
      </c>
      <c r="P10" s="15">
        <f>P13*100000/(405*24*366)</f>
        <v>37.576682632845383</v>
      </c>
      <c r="Q10" s="15">
        <f>Q13*100000/(405*24*365)</f>
        <v>35.207255200405875</v>
      </c>
    </row>
    <row r="11" spans="2:17" x14ac:dyDescent="0.25">
      <c r="B11" s="7">
        <v>3</v>
      </c>
      <c r="C11" s="8" t="s">
        <v>90</v>
      </c>
      <c r="D11" s="16" t="s">
        <v>41</v>
      </c>
      <c r="E11" s="9">
        <v>1630.2</v>
      </c>
      <c r="F11" s="9">
        <v>1397</v>
      </c>
      <c r="G11" s="9">
        <v>937.8</v>
      </c>
      <c r="H11" s="9">
        <v>1512.7</v>
      </c>
      <c r="I11" s="9">
        <v>1570.7</v>
      </c>
      <c r="J11" s="9">
        <v>1019.2</v>
      </c>
      <c r="K11" s="9">
        <v>1399.8</v>
      </c>
      <c r="L11" s="9">
        <v>970</v>
      </c>
      <c r="M11" s="9">
        <v>1227</v>
      </c>
      <c r="N11" s="9">
        <v>970</v>
      </c>
      <c r="O11" s="9">
        <v>1098</v>
      </c>
      <c r="P11" s="9">
        <v>1314</v>
      </c>
      <c r="Q11" s="9">
        <v>1218</v>
      </c>
    </row>
    <row r="12" spans="2:17" x14ac:dyDescent="0.25">
      <c r="B12" s="7">
        <v>4</v>
      </c>
      <c r="C12" s="8" t="s">
        <v>91</v>
      </c>
      <c r="D12" s="16" t="s">
        <v>41</v>
      </c>
      <c r="E12" s="9">
        <v>1646.3</v>
      </c>
      <c r="F12" s="9">
        <v>1408.7</v>
      </c>
      <c r="G12" s="9">
        <v>943.5</v>
      </c>
      <c r="H12" s="9">
        <v>1524.7</v>
      </c>
      <c r="I12" s="9">
        <v>1569.3</v>
      </c>
      <c r="J12" s="9">
        <v>1020.5</v>
      </c>
      <c r="K12" s="9">
        <v>1405.7</v>
      </c>
      <c r="L12" s="9">
        <v>973.1</v>
      </c>
      <c r="M12" s="9">
        <v>1235</v>
      </c>
      <c r="N12" s="9">
        <v>976</v>
      </c>
      <c r="O12" s="9">
        <v>1112</v>
      </c>
      <c r="P12" s="9">
        <v>1332</v>
      </c>
      <c r="Q12" s="9">
        <v>1243</v>
      </c>
    </row>
    <row r="13" spans="2:17" x14ac:dyDescent="0.25">
      <c r="B13" s="7">
        <v>5</v>
      </c>
      <c r="C13" s="8" t="s">
        <v>42</v>
      </c>
      <c r="D13" s="16" t="s">
        <v>41</v>
      </c>
      <c r="E13" s="9">
        <v>1641.1079999999999</v>
      </c>
      <c r="F13" s="9">
        <v>1411.8579999999997</v>
      </c>
      <c r="G13" s="9">
        <v>957.71499999999992</v>
      </c>
      <c r="H13" s="9">
        <v>1540.163</v>
      </c>
      <c r="I13" s="9">
        <v>1567.7249999999999</v>
      </c>
      <c r="J13" s="9">
        <v>1024.886</v>
      </c>
      <c r="K13" s="9">
        <v>1407.9420000000011</v>
      </c>
      <c r="L13" s="9">
        <v>979.9850000000007</v>
      </c>
      <c r="M13" s="9">
        <v>1239.9130000000002</v>
      </c>
      <c r="N13" s="9">
        <v>980.91200000000003</v>
      </c>
      <c r="O13" s="9">
        <v>1109.5122000000013</v>
      </c>
      <c r="P13" s="9">
        <v>1336.7980000000011</v>
      </c>
      <c r="Q13" s="9">
        <v>1249.0829999999996</v>
      </c>
    </row>
    <row r="14" spans="2:17" x14ac:dyDescent="0.25">
      <c r="B14" s="7">
        <v>6</v>
      </c>
      <c r="C14" s="8" t="s">
        <v>43</v>
      </c>
      <c r="D14" s="16" t="s">
        <v>44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spans="2:17" x14ac:dyDescent="0.25">
      <c r="B15" s="7">
        <v>7</v>
      </c>
      <c r="C15" s="8" t="s">
        <v>45</v>
      </c>
      <c r="D15" s="16" t="s">
        <v>46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</row>
    <row r="16" spans="2:17" x14ac:dyDescent="0.25">
      <c r="B16" s="7">
        <v>8</v>
      </c>
      <c r="C16" s="8" t="s">
        <v>47</v>
      </c>
      <c r="D16" s="16" t="s">
        <v>48</v>
      </c>
      <c r="E16" s="9"/>
      <c r="F16" s="9"/>
      <c r="G16" s="9" t="s">
        <v>17</v>
      </c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spans="2:17" x14ac:dyDescent="0.25">
      <c r="B17" s="7">
        <v>9</v>
      </c>
      <c r="C17" s="8" t="s">
        <v>49</v>
      </c>
      <c r="D17" s="16" t="s">
        <v>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2:17" x14ac:dyDescent="0.25">
      <c r="B18" s="7">
        <v>10</v>
      </c>
      <c r="C18" s="8" t="s">
        <v>51</v>
      </c>
      <c r="D18" s="16" t="s">
        <v>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spans="2:17" ht="38.25" x14ac:dyDescent="0.25">
      <c r="B19" s="7">
        <v>11</v>
      </c>
      <c r="C19" s="10" t="s">
        <v>53</v>
      </c>
      <c r="D19" s="16" t="s">
        <v>54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2:17" x14ac:dyDescent="0.25">
      <c r="B20" s="7">
        <v>12</v>
      </c>
      <c r="C20" s="8" t="s">
        <v>55</v>
      </c>
      <c r="D20" s="16" t="s">
        <v>56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spans="2:17" x14ac:dyDescent="0.25">
      <c r="B21" s="7">
        <v>13</v>
      </c>
      <c r="C21" s="8" t="s">
        <v>57</v>
      </c>
      <c r="D21" s="16" t="s">
        <v>46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</row>
    <row r="22" spans="2:17" x14ac:dyDescent="0.25">
      <c r="B22" s="7">
        <v>14</v>
      </c>
      <c r="C22" s="8" t="s">
        <v>59</v>
      </c>
      <c r="D22" s="16" t="s">
        <v>58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</row>
    <row r="23" spans="2:17" x14ac:dyDescent="0.25">
      <c r="B23" s="7">
        <v>15</v>
      </c>
      <c r="C23" s="8" t="s">
        <v>61</v>
      </c>
      <c r="D23" s="16" t="s">
        <v>60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</row>
    <row r="24" spans="2:17" ht="38.25" x14ac:dyDescent="0.25">
      <c r="B24" s="7">
        <v>16</v>
      </c>
      <c r="C24" s="10" t="s">
        <v>62</v>
      </c>
      <c r="D24" s="16" t="s">
        <v>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</row>
    <row r="25" spans="2:17" x14ac:dyDescent="0.25">
      <c r="B25" s="7">
        <v>17</v>
      </c>
      <c r="C25" s="8" t="s">
        <v>63</v>
      </c>
      <c r="D25" s="16" t="s">
        <v>52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</row>
    <row r="26" spans="2:17" x14ac:dyDescent="0.25">
      <c r="B26" s="7">
        <v>18</v>
      </c>
      <c r="C26" s="8" t="s">
        <v>95</v>
      </c>
      <c r="D26" s="16" t="s">
        <v>52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x14ac:dyDescent="0.25">
      <c r="B27" s="7">
        <v>19</v>
      </c>
      <c r="C27" s="8" t="s">
        <v>64</v>
      </c>
      <c r="D27" s="16" t="s">
        <v>16</v>
      </c>
      <c r="E27" s="22">
        <v>0.44281058894356745</v>
      </c>
      <c r="F27" s="22">
        <v>0.31299181645746249</v>
      </c>
      <c r="G27" s="22">
        <v>0.74698631638848723</v>
      </c>
      <c r="H27" s="22">
        <v>0.50592047724818734</v>
      </c>
      <c r="I27" s="22">
        <v>0.44363647961217689</v>
      </c>
      <c r="J27" s="22">
        <v>0.65402395973796124</v>
      </c>
      <c r="K27" s="22">
        <v>0.35377877781897232</v>
      </c>
      <c r="L27" s="22">
        <v>0.41072057225365671</v>
      </c>
      <c r="M27" s="22">
        <v>0.35663792540283062</v>
      </c>
      <c r="N27" s="22">
        <v>0.41716280359502178</v>
      </c>
      <c r="O27" s="22">
        <v>0.3706133199797168</v>
      </c>
      <c r="P27" s="22">
        <v>0.32069168266260095</v>
      </c>
      <c r="Q27" s="22">
        <v>0.32720003394490205</v>
      </c>
    </row>
    <row r="28" spans="2:17" x14ac:dyDescent="0.25">
      <c r="B28" s="7">
        <v>20</v>
      </c>
      <c r="C28" s="8" t="s">
        <v>65</v>
      </c>
      <c r="D28" s="16" t="s">
        <v>66</v>
      </c>
      <c r="E28" s="21">
        <v>550.81060000000002</v>
      </c>
      <c r="F28" s="21">
        <v>443.56569999999999</v>
      </c>
      <c r="G28" s="21">
        <v>366.40159999999997</v>
      </c>
      <c r="H28" s="21">
        <v>290.46980000000002</v>
      </c>
      <c r="I28" s="21">
        <v>244.74770000000001</v>
      </c>
      <c r="J28" s="21">
        <v>154.37010000000001</v>
      </c>
      <c r="K28" s="21">
        <v>64.547300000000007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</row>
    <row r="29" spans="2:17" x14ac:dyDescent="0.25">
      <c r="B29" s="7">
        <v>21</v>
      </c>
      <c r="C29" s="8" t="s">
        <v>67</v>
      </c>
      <c r="D29" s="16" t="s">
        <v>66</v>
      </c>
      <c r="E29" s="21">
        <v>727.41769999999997</v>
      </c>
      <c r="F29" s="21">
        <v>727.41769999999997</v>
      </c>
      <c r="G29" s="21">
        <v>727.5181</v>
      </c>
      <c r="H29" s="21">
        <v>727.82640000000004</v>
      </c>
      <c r="I29" s="21">
        <v>728.33190000000002</v>
      </c>
      <c r="J29" s="21">
        <v>728.39459999999997</v>
      </c>
      <c r="K29" s="21">
        <v>728.70929999999998</v>
      </c>
      <c r="L29" s="21">
        <v>729.58069999999998</v>
      </c>
      <c r="M29" s="21">
        <v>729.76030000000003</v>
      </c>
      <c r="N29" s="21">
        <v>731.06039999999996</v>
      </c>
      <c r="O29" s="21">
        <v>735.8424</v>
      </c>
      <c r="P29" s="21">
        <v>736.91869999999994</v>
      </c>
      <c r="Q29" s="21">
        <v>737.33370000000002</v>
      </c>
    </row>
    <row r="30" spans="2:17" ht="25.5" x14ac:dyDescent="0.25">
      <c r="B30" s="7">
        <v>22</v>
      </c>
      <c r="C30" s="10" t="s">
        <v>68</v>
      </c>
      <c r="D30" s="16" t="s">
        <v>66</v>
      </c>
      <c r="E30" s="21">
        <v>61.456200000000003</v>
      </c>
      <c r="F30" s="21">
        <v>60.398499999999999</v>
      </c>
      <c r="G30" s="21">
        <v>60.011899999999997</v>
      </c>
      <c r="H30" s="21">
        <v>60.033799999999999</v>
      </c>
      <c r="I30" s="21">
        <v>56.044199999999996</v>
      </c>
      <c r="J30" s="21">
        <v>64.183599999999998</v>
      </c>
      <c r="K30" s="21">
        <v>65.0398</v>
      </c>
      <c r="L30" s="21">
        <v>65.313800000000001</v>
      </c>
      <c r="M30" s="21">
        <v>66.672600000000003</v>
      </c>
      <c r="N30" s="21">
        <v>69.727099999999993</v>
      </c>
      <c r="O30" s="21">
        <v>67.4679</v>
      </c>
      <c r="P30" s="21">
        <v>59.986199999999997</v>
      </c>
      <c r="Q30" s="21">
        <v>62.075099999999999</v>
      </c>
    </row>
    <row r="31" spans="2:17" ht="25.5" x14ac:dyDescent="0.25">
      <c r="B31" s="7">
        <v>23</v>
      </c>
      <c r="C31" s="10" t="s">
        <v>69</v>
      </c>
      <c r="D31" s="16" t="s">
        <v>66</v>
      </c>
      <c r="E31" s="22">
        <v>1455.45</v>
      </c>
      <c r="F31" s="22">
        <v>1455.45</v>
      </c>
      <c r="G31" s="21">
        <v>1455.7844</v>
      </c>
      <c r="H31" s="21">
        <v>1456.8121000000001</v>
      </c>
      <c r="I31" s="21">
        <v>1458.4972</v>
      </c>
      <c r="J31" s="21">
        <v>1458.7062000000001</v>
      </c>
      <c r="K31" s="21">
        <v>1459.7551000000001</v>
      </c>
      <c r="L31" s="21">
        <v>1462.66</v>
      </c>
      <c r="M31" s="21">
        <v>1463.2583999999999</v>
      </c>
      <c r="N31" s="21">
        <v>1467.5923</v>
      </c>
      <c r="O31" s="21">
        <v>1483.5322000000001</v>
      </c>
      <c r="P31" s="21">
        <v>1487.1198999999999</v>
      </c>
      <c r="Q31" s="21">
        <v>1488.5032000000001</v>
      </c>
    </row>
    <row r="32" spans="2:17" ht="25.5" x14ac:dyDescent="0.25">
      <c r="B32" s="7">
        <v>24</v>
      </c>
      <c r="C32" s="11" t="s">
        <v>20</v>
      </c>
      <c r="D32" s="16" t="s">
        <v>66</v>
      </c>
      <c r="E32" s="21">
        <v>262.86200000000002</v>
      </c>
      <c r="F32" s="21">
        <v>250.36070000000001</v>
      </c>
      <c r="G32" s="21">
        <v>241.5667</v>
      </c>
      <c r="H32" s="21">
        <v>234.84270000000001</v>
      </c>
      <c r="I32" s="21">
        <v>203.67529999999999</v>
      </c>
      <c r="J32" s="21">
        <v>307.37479999999999</v>
      </c>
      <c r="K32" s="21">
        <v>308.06610000000001</v>
      </c>
      <c r="L32" s="21">
        <v>305.01</v>
      </c>
      <c r="M32" s="21">
        <v>308.1936</v>
      </c>
      <c r="N32" s="21">
        <v>321.2672</v>
      </c>
      <c r="O32" s="21">
        <v>306.34460000000001</v>
      </c>
      <c r="P32" s="21">
        <v>264.81349999999998</v>
      </c>
      <c r="Q32" s="21">
        <v>260.46929999999998</v>
      </c>
    </row>
    <row r="33" spans="2:17" ht="25.5" x14ac:dyDescent="0.25">
      <c r="B33" s="7"/>
      <c r="C33" s="11" t="s">
        <v>21</v>
      </c>
      <c r="D33" s="16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 x14ac:dyDescent="0.25">
      <c r="B34" s="7"/>
      <c r="C34" s="8" t="s">
        <v>22</v>
      </c>
      <c r="D34" s="16" t="s">
        <v>66</v>
      </c>
      <c r="E34" s="21">
        <v>101.8062</v>
      </c>
      <c r="F34" s="21">
        <v>101.8385</v>
      </c>
      <c r="G34" s="21">
        <v>101.8455</v>
      </c>
      <c r="H34" s="21">
        <v>101.8741</v>
      </c>
      <c r="I34" s="21">
        <v>101.9311</v>
      </c>
      <c r="J34" s="21">
        <v>136.0146</v>
      </c>
      <c r="K34" s="21">
        <v>141.03309999999999</v>
      </c>
      <c r="L34" s="21">
        <v>141.28639999999999</v>
      </c>
      <c r="M34" s="21">
        <v>143.66480000000001</v>
      </c>
      <c r="N34" s="21">
        <v>152.48050000000001</v>
      </c>
      <c r="O34" s="21">
        <v>153.11269999999999</v>
      </c>
      <c r="P34" s="21">
        <v>153.72409999999999</v>
      </c>
      <c r="Q34" s="21">
        <v>153.87979999999999</v>
      </c>
    </row>
    <row r="35" spans="2:17" x14ac:dyDescent="0.25">
      <c r="B35" s="7"/>
      <c r="C35" s="8" t="s">
        <v>23</v>
      </c>
      <c r="D35" s="16" t="s">
        <v>16</v>
      </c>
      <c r="E35" s="22">
        <v>14</v>
      </c>
      <c r="F35" s="22">
        <v>14</v>
      </c>
      <c r="G35" s="22">
        <v>14</v>
      </c>
      <c r="H35" s="22">
        <v>14</v>
      </c>
      <c r="I35" s="22">
        <v>14</v>
      </c>
      <c r="J35" s="24">
        <v>18.673999999999999</v>
      </c>
      <c r="K35" s="24">
        <v>19.358000000000001</v>
      </c>
      <c r="L35" s="24">
        <v>19.376999999999999</v>
      </c>
      <c r="M35" s="24">
        <v>19.689</v>
      </c>
      <c r="N35" s="24">
        <v>20.876000000000001</v>
      </c>
      <c r="O35" s="24">
        <v>20.876000000000001</v>
      </c>
      <c r="P35" s="24">
        <v>20.876000000000001</v>
      </c>
      <c r="Q35" s="24">
        <v>20.876000000000001</v>
      </c>
    </row>
    <row r="36" spans="2:17" x14ac:dyDescent="0.25">
      <c r="B36" s="7"/>
      <c r="C36" s="5" t="s">
        <v>24</v>
      </c>
      <c r="D36" s="1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2:17" x14ac:dyDescent="0.25">
      <c r="B37" s="7"/>
      <c r="C37" s="8" t="s">
        <v>25</v>
      </c>
      <c r="D37" s="16" t="s">
        <v>66</v>
      </c>
      <c r="E37" s="21">
        <v>59.3108</v>
      </c>
      <c r="F37" s="21">
        <v>45.868200000000002</v>
      </c>
      <c r="G37" s="21">
        <v>36.156700000000001</v>
      </c>
      <c r="H37" s="21">
        <v>28.388500000000001</v>
      </c>
      <c r="I37" s="21">
        <v>22.478100000000001</v>
      </c>
      <c r="J37" s="21">
        <v>17.454799999999999</v>
      </c>
      <c r="K37" s="21">
        <v>9.8138000000000005</v>
      </c>
      <c r="L37" s="21">
        <v>3.0036999999999998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</row>
    <row r="38" spans="2:17" x14ac:dyDescent="0.25">
      <c r="B38" s="7"/>
      <c r="C38" s="8" t="s">
        <v>26</v>
      </c>
      <c r="D38" s="16" t="s">
        <v>16</v>
      </c>
      <c r="E38" s="22">
        <v>9.82</v>
      </c>
      <c r="F38" s="22">
        <v>9.23</v>
      </c>
      <c r="G38" s="22">
        <v>8.93</v>
      </c>
      <c r="H38" s="22">
        <v>8.64</v>
      </c>
      <c r="I38" s="22">
        <v>8.4</v>
      </c>
      <c r="J38" s="24">
        <v>8.7469999999999999</v>
      </c>
      <c r="K38" s="24">
        <v>8.9659999999999993</v>
      </c>
      <c r="L38" s="24">
        <v>9.3070000000000004</v>
      </c>
      <c r="M38" s="28" t="s">
        <v>96</v>
      </c>
      <c r="N38" s="28" t="s">
        <v>96</v>
      </c>
      <c r="O38" s="28" t="s">
        <v>96</v>
      </c>
      <c r="P38" s="28" t="s">
        <v>96</v>
      </c>
      <c r="Q38" s="28" t="s">
        <v>96</v>
      </c>
    </row>
    <row r="39" spans="2:17" ht="25.5" x14ac:dyDescent="0.25">
      <c r="B39" s="7"/>
      <c r="C39" s="11" t="s">
        <v>27</v>
      </c>
      <c r="D39" s="1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2:17" x14ac:dyDescent="0.25">
      <c r="B40" s="7"/>
      <c r="C40" s="8" t="s">
        <v>22</v>
      </c>
      <c r="D40" s="16" t="s">
        <v>66</v>
      </c>
      <c r="E40" s="21">
        <v>34.756</v>
      </c>
      <c r="F40" s="21">
        <v>34.7744</v>
      </c>
      <c r="G40" s="21">
        <v>34.778399999999998</v>
      </c>
      <c r="H40" s="21">
        <v>34.794699999999999</v>
      </c>
      <c r="I40" s="21">
        <v>34.827199999999998</v>
      </c>
      <c r="J40" s="21">
        <v>90.523899999999998</v>
      </c>
      <c r="K40" s="21">
        <v>90.557000000000002</v>
      </c>
      <c r="L40" s="21">
        <v>90.666799999999995</v>
      </c>
      <c r="M40" s="21">
        <v>90.759900000000002</v>
      </c>
      <c r="N40" s="21">
        <v>90.892300000000006</v>
      </c>
      <c r="O40" s="21">
        <v>73.792900000000003</v>
      </c>
      <c r="P40" s="21">
        <v>18.086200000000002</v>
      </c>
      <c r="Q40" s="21">
        <v>18.2226</v>
      </c>
    </row>
    <row r="41" spans="2:17" x14ac:dyDescent="0.25">
      <c r="B41" s="7"/>
      <c r="C41" s="8" t="s">
        <v>23</v>
      </c>
      <c r="D41" s="16" t="s">
        <v>16</v>
      </c>
      <c r="E41" s="22">
        <v>2.39</v>
      </c>
      <c r="F41" s="22">
        <v>2.39</v>
      </c>
      <c r="G41" s="22">
        <v>2.39</v>
      </c>
      <c r="H41" s="22">
        <v>2.39</v>
      </c>
      <c r="I41" s="22">
        <v>2.39</v>
      </c>
      <c r="J41" s="24">
        <v>6.2060000000000004</v>
      </c>
      <c r="K41" s="24">
        <v>6.2060000000000004</v>
      </c>
      <c r="L41" s="24">
        <v>6.2050000000000001</v>
      </c>
      <c r="M41" s="24">
        <v>6.2039999999999997</v>
      </c>
      <c r="N41" s="24">
        <v>6.202</v>
      </c>
      <c r="O41" s="24">
        <v>5.0010000000000003</v>
      </c>
      <c r="P41" s="25">
        <v>0</v>
      </c>
      <c r="Q41" s="25">
        <v>0</v>
      </c>
    </row>
    <row r="42" spans="2:17" x14ac:dyDescent="0.25">
      <c r="B42" s="7"/>
      <c r="C42" s="8" t="s">
        <v>28</v>
      </c>
      <c r="D42" s="16"/>
      <c r="E42" s="27"/>
      <c r="F42" s="27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2:17" x14ac:dyDescent="0.25">
      <c r="B43" s="7"/>
      <c r="C43" s="8" t="s">
        <v>25</v>
      </c>
      <c r="D43" s="16" t="s">
        <v>66</v>
      </c>
      <c r="E43" s="21">
        <v>6.2992999999999997</v>
      </c>
      <c r="F43" s="21">
        <v>6.1908000000000003</v>
      </c>
      <c r="G43" s="21">
        <v>6.1512000000000002</v>
      </c>
      <c r="H43" s="21">
        <v>6.1535000000000002</v>
      </c>
      <c r="I43" s="21">
        <v>5.7445000000000004</v>
      </c>
      <c r="J43" s="21">
        <v>7.8624999999999998</v>
      </c>
      <c r="K43" s="21">
        <v>7.9673999999999996</v>
      </c>
      <c r="L43" s="21">
        <v>8.0008999999999997</v>
      </c>
      <c r="M43" s="21">
        <v>8.1674000000000007</v>
      </c>
      <c r="N43" s="21">
        <v>8.5416000000000007</v>
      </c>
      <c r="O43" s="21">
        <v>9.1082000000000001</v>
      </c>
      <c r="P43" s="21">
        <v>8.0981000000000005</v>
      </c>
      <c r="Q43" s="21">
        <v>8.3801000000000005</v>
      </c>
    </row>
    <row r="44" spans="2:17" x14ac:dyDescent="0.25">
      <c r="B44" s="7"/>
      <c r="C44" s="8" t="s">
        <v>23</v>
      </c>
      <c r="D44" s="16" t="s">
        <v>16</v>
      </c>
      <c r="E44" s="22">
        <v>10.25</v>
      </c>
      <c r="F44" s="22">
        <v>10.25</v>
      </c>
      <c r="G44" s="22">
        <v>10.25</v>
      </c>
      <c r="H44" s="22">
        <v>10.25</v>
      </c>
      <c r="I44" s="22">
        <v>10.25</v>
      </c>
      <c r="J44" s="22">
        <v>12.25</v>
      </c>
      <c r="K44" s="22">
        <v>12.25</v>
      </c>
      <c r="L44" s="22">
        <v>12.25</v>
      </c>
      <c r="M44" s="22">
        <v>12.25</v>
      </c>
      <c r="N44" s="22">
        <v>12.25</v>
      </c>
      <c r="O44" s="22">
        <v>13.5</v>
      </c>
      <c r="P44" s="22">
        <v>13.5</v>
      </c>
      <c r="Q44" s="22">
        <v>13.5</v>
      </c>
    </row>
    <row r="45" spans="2:17" ht="25.5" x14ac:dyDescent="0.25">
      <c r="B45" s="7"/>
      <c r="C45" s="10" t="s">
        <v>29</v>
      </c>
      <c r="D45" s="16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2:17" x14ac:dyDescent="0.25">
      <c r="B46" s="7"/>
      <c r="C46" s="8" t="s">
        <v>25</v>
      </c>
      <c r="D46" s="16" t="s">
        <v>66</v>
      </c>
      <c r="E46" s="22">
        <v>22.75</v>
      </c>
      <c r="F46" s="22">
        <v>23.66</v>
      </c>
      <c r="G46" s="22">
        <v>24.61</v>
      </c>
      <c r="H46" s="22">
        <v>25.6</v>
      </c>
      <c r="I46" s="22">
        <v>26.62</v>
      </c>
      <c r="J46" s="21">
        <v>55.519100000000002</v>
      </c>
      <c r="K46" s="21">
        <v>58.694800000000001</v>
      </c>
      <c r="L46" s="21">
        <v>62.052100000000003</v>
      </c>
      <c r="M46" s="21">
        <v>65.601500000000001</v>
      </c>
      <c r="N46" s="21">
        <v>69.353899999999996</v>
      </c>
      <c r="O46" s="21">
        <v>70.330799999999996</v>
      </c>
      <c r="P46" s="21">
        <v>75.003600000000006</v>
      </c>
      <c r="Q46" s="21">
        <v>79.986800000000002</v>
      </c>
    </row>
    <row r="47" spans="2:17" x14ac:dyDescent="0.25">
      <c r="B47" s="7"/>
      <c r="C47" s="8" t="s">
        <v>23</v>
      </c>
      <c r="D47" s="16" t="s">
        <v>16</v>
      </c>
      <c r="E47" s="29">
        <f>+(E46/E31)*100</f>
        <v>1.5630904531244632</v>
      </c>
      <c r="F47" s="29">
        <f t="shared" ref="F47:Q47" si="0">+(F46/F31)*100</f>
        <v>1.6256140712494416</v>
      </c>
      <c r="G47" s="29">
        <f t="shared" si="0"/>
        <v>1.6904975764268391</v>
      </c>
      <c r="H47" s="29">
        <f t="shared" si="0"/>
        <v>1.7572616262591447</v>
      </c>
      <c r="I47" s="29">
        <f t="shared" si="0"/>
        <v>1.8251663424516686</v>
      </c>
      <c r="J47" s="29">
        <f t="shared" si="0"/>
        <v>3.8060508689138359</v>
      </c>
      <c r="K47" s="29">
        <f t="shared" si="0"/>
        <v>4.0208662398233788</v>
      </c>
      <c r="L47" s="29">
        <f t="shared" si="0"/>
        <v>4.2424145050797861</v>
      </c>
      <c r="M47" s="29">
        <f t="shared" si="0"/>
        <v>4.483247798201603</v>
      </c>
      <c r="N47" s="29">
        <f t="shared" si="0"/>
        <v>4.725692550989808</v>
      </c>
      <c r="O47" s="29">
        <f t="shared" si="0"/>
        <v>4.7407666648556734</v>
      </c>
      <c r="P47" s="29">
        <f t="shared" si="0"/>
        <v>5.0435475982804086</v>
      </c>
      <c r="Q47" s="29">
        <f t="shared" si="0"/>
        <v>5.3736397745063629</v>
      </c>
    </row>
    <row r="48" spans="2:17" x14ac:dyDescent="0.25">
      <c r="B48" s="12">
        <v>25</v>
      </c>
      <c r="C48" s="8" t="s">
        <v>70</v>
      </c>
      <c r="D48" s="17" t="s">
        <v>39</v>
      </c>
      <c r="E48" s="13">
        <f t="shared" ref="E48:Q48" si="1">(E32*10)/(E11*0.88)</f>
        <v>1.8323323407055467</v>
      </c>
      <c r="F48" s="13">
        <f t="shared" si="1"/>
        <v>2.0365124943059807</v>
      </c>
      <c r="G48" s="13">
        <f t="shared" si="1"/>
        <v>2.9271445258729325</v>
      </c>
      <c r="H48" s="13">
        <f t="shared" si="1"/>
        <v>1.764174684639747</v>
      </c>
      <c r="I48" s="13">
        <f t="shared" si="1"/>
        <v>1.4735417619243301</v>
      </c>
      <c r="J48" s="13">
        <f t="shared" si="1"/>
        <v>3.4270952262023688</v>
      </c>
      <c r="K48" s="13">
        <f t="shared" si="1"/>
        <v>2.5008937965163853</v>
      </c>
      <c r="L48" s="13">
        <f t="shared" si="1"/>
        <v>3.5732193064667288</v>
      </c>
      <c r="M48" s="13">
        <f t="shared" si="1"/>
        <v>2.8542787286063573</v>
      </c>
      <c r="N48" s="13">
        <f t="shared" si="1"/>
        <v>3.7636738519212747</v>
      </c>
      <c r="O48" s="13">
        <f t="shared" si="1"/>
        <v>3.170481453883093</v>
      </c>
      <c r="P48" s="13">
        <f t="shared" si="1"/>
        <v>2.2901402725889026</v>
      </c>
      <c r="Q48" s="13">
        <f t="shared" si="1"/>
        <v>2.4301136363636364</v>
      </c>
    </row>
    <row r="49" spans="2:17" x14ac:dyDescent="0.25">
      <c r="B49" s="12">
        <v>26</v>
      </c>
      <c r="C49" s="8" t="s">
        <v>30</v>
      </c>
      <c r="D49" s="17" t="s">
        <v>39</v>
      </c>
      <c r="E49" s="21"/>
      <c r="F49" s="21"/>
      <c r="G49" s="21"/>
      <c r="H49" s="21"/>
      <c r="I49" s="21"/>
      <c r="J49" s="13">
        <v>1.169</v>
      </c>
      <c r="K49" s="13">
        <v>1.171</v>
      </c>
      <c r="L49" s="13">
        <v>1.1599999999999999</v>
      </c>
      <c r="M49" s="13">
        <v>1.1719999999999999</v>
      </c>
      <c r="N49" s="13">
        <v>1.2210000000000001</v>
      </c>
      <c r="O49" s="13">
        <v>1.165</v>
      </c>
      <c r="P49" s="13">
        <v>1.0069999999999999</v>
      </c>
      <c r="Q49" s="18">
        <v>0.99</v>
      </c>
    </row>
    <row r="50" spans="2:17" x14ac:dyDescent="0.25">
      <c r="B50" s="12">
        <v>27</v>
      </c>
      <c r="C50" s="8" t="s">
        <v>31</v>
      </c>
      <c r="D50" s="17" t="s">
        <v>39</v>
      </c>
      <c r="E50" s="21"/>
      <c r="F50" s="21"/>
      <c r="G50" s="21"/>
      <c r="H50" s="21"/>
      <c r="I50" s="21"/>
      <c r="J50" s="13">
        <v>3.0770720901269062</v>
      </c>
      <c r="K50" s="13">
        <v>2.4991746288687824</v>
      </c>
      <c r="L50" s="13">
        <v>3.1416030618700752</v>
      </c>
      <c r="M50" s="13">
        <v>2.7675162150627761</v>
      </c>
      <c r="N50" s="13">
        <v>3.2734226747681809</v>
      </c>
      <c r="O50" s="13">
        <v>2.7811897396468579</v>
      </c>
      <c r="P50" s="13">
        <v>2.3057983484398994</v>
      </c>
      <c r="Q50" s="18">
        <v>2.1779717463201056</v>
      </c>
    </row>
    <row r="51" spans="2:17" x14ac:dyDescent="0.25">
      <c r="B51" s="12">
        <v>28</v>
      </c>
      <c r="C51" s="8" t="s">
        <v>32</v>
      </c>
      <c r="D51" s="17" t="s">
        <v>40</v>
      </c>
      <c r="E51" s="33">
        <v>225.26</v>
      </c>
      <c r="F51" s="33">
        <v>221.73</v>
      </c>
      <c r="G51" s="33">
        <v>191.75</v>
      </c>
      <c r="H51" s="33">
        <v>260.05</v>
      </c>
      <c r="I51" s="33">
        <v>240.45</v>
      </c>
      <c r="J51" s="33">
        <v>296.79000000000002</v>
      </c>
      <c r="K51" s="33">
        <v>281.39999999999998</v>
      </c>
      <c r="L51" s="33">
        <v>297.08</v>
      </c>
      <c r="M51" s="33">
        <v>304.12</v>
      </c>
      <c r="N51" s="33">
        <v>284.38</v>
      </c>
      <c r="O51" s="33">
        <v>388.8</v>
      </c>
      <c r="P51" s="33">
        <v>363.25</v>
      </c>
      <c r="Q51" s="33">
        <v>275.32</v>
      </c>
    </row>
    <row r="52" spans="2:17" x14ac:dyDescent="0.25">
      <c r="B52" s="12">
        <v>29</v>
      </c>
      <c r="C52" s="8" t="s">
        <v>38</v>
      </c>
      <c r="D52" s="17" t="s">
        <v>40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2:17" x14ac:dyDescent="0.25">
      <c r="B53" s="12">
        <v>30</v>
      </c>
      <c r="C53" s="8" t="s">
        <v>33</v>
      </c>
      <c r="D53" s="17" t="s">
        <v>40</v>
      </c>
      <c r="E53" s="33">
        <v>99.92</v>
      </c>
      <c r="F53" s="33">
        <v>55.38</v>
      </c>
      <c r="G53" s="33">
        <v>112.15</v>
      </c>
      <c r="H53" s="33">
        <v>299.27999999999997</v>
      </c>
      <c r="I53" s="33">
        <v>120.83</v>
      </c>
      <c r="J53" s="33">
        <v>148.63999999999999</v>
      </c>
      <c r="K53" s="33">
        <v>124.14</v>
      </c>
      <c r="L53" s="33">
        <v>139.91999999999999</v>
      </c>
      <c r="M53" s="33">
        <v>145.47</v>
      </c>
      <c r="N53" s="33">
        <v>125.79</v>
      </c>
      <c r="O53" s="33">
        <v>224.31</v>
      </c>
      <c r="P53" s="33">
        <v>239.07</v>
      </c>
      <c r="Q53" s="33">
        <v>152.94</v>
      </c>
    </row>
    <row r="54" spans="2:17" x14ac:dyDescent="0.25">
      <c r="B54" s="12">
        <v>31</v>
      </c>
      <c r="C54" s="8" t="s">
        <v>34</v>
      </c>
      <c r="D54" s="17" t="s">
        <v>41</v>
      </c>
      <c r="E54" s="21"/>
      <c r="F54" s="21"/>
      <c r="G54" s="21"/>
      <c r="H54" s="21"/>
      <c r="I54" s="21"/>
      <c r="J54" s="21"/>
      <c r="K54" s="31">
        <v>22.036999999999999</v>
      </c>
      <c r="L54" s="31">
        <v>17.614000000000001</v>
      </c>
      <c r="M54" s="31">
        <v>21.344000000000001</v>
      </c>
      <c r="N54" s="31">
        <v>15.929</v>
      </c>
      <c r="O54" s="31">
        <v>17.582000000000001</v>
      </c>
      <c r="P54" s="31">
        <v>26.428000000000001</v>
      </c>
      <c r="Q54" s="18">
        <v>34.53</v>
      </c>
    </row>
    <row r="55" spans="2:17" x14ac:dyDescent="0.25">
      <c r="B55" s="12">
        <v>32</v>
      </c>
      <c r="C55" s="8" t="s">
        <v>35</v>
      </c>
      <c r="D55" s="17" t="s">
        <v>40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2:17" x14ac:dyDescent="0.25">
      <c r="B56" s="12">
        <v>33</v>
      </c>
      <c r="C56" s="8" t="s">
        <v>36</v>
      </c>
      <c r="D56" s="17" t="s">
        <v>37</v>
      </c>
      <c r="E56" s="21"/>
      <c r="F56" s="21"/>
      <c r="G56" s="21"/>
      <c r="H56" s="21"/>
      <c r="I56" s="21"/>
      <c r="J56" s="21"/>
      <c r="K56" s="21">
        <v>7.1276788</v>
      </c>
      <c r="L56" s="21">
        <v>6.6520665000000001</v>
      </c>
      <c r="M56" s="21">
        <v>5.8004059000000003</v>
      </c>
      <c r="N56" s="21">
        <v>2.2035113000000002</v>
      </c>
      <c r="O56" s="21">
        <v>4.7677791000000003</v>
      </c>
      <c r="P56" s="21">
        <v>4.0541641000000004</v>
      </c>
      <c r="Q56" s="21">
        <v>3.8179053999999999</v>
      </c>
    </row>
  </sheetData>
  <mergeCells count="7">
    <mergeCell ref="B7:Q7"/>
    <mergeCell ref="M1:P1"/>
    <mergeCell ref="B2:Q2"/>
    <mergeCell ref="B3:Q3"/>
    <mergeCell ref="B4:Q4"/>
    <mergeCell ref="B5:Q5"/>
    <mergeCell ref="B6:Q6"/>
  </mergeCells>
  <pageMargins left="6.4960630000000005E-2" right="0" top="0.10433070899999999" bottom="0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AGBP</vt:lpstr>
      <vt:lpstr>AGTCCPP</vt:lpstr>
      <vt:lpstr>TGBPP</vt:lpstr>
      <vt:lpstr>Kopili</vt:lpstr>
      <vt:lpstr>Khandong</vt:lpstr>
      <vt:lpstr>Kopili Stg - II</vt:lpstr>
      <vt:lpstr>DHEP</vt:lpstr>
      <vt:lpstr>RHEP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2018-02-09T04:46:30Z</dcterms:modified>
</cp:coreProperties>
</file>